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antciber\Desktop\Новое меню\НОВОЕ МЕНЮ 2\ВСЕ МЕНЮ И ДОКУМЕНТЫ\Меню для ОУ\"/>
    </mc:Choice>
  </mc:AlternateContent>
  <bookViews>
    <workbookView xWindow="480" yWindow="120" windowWidth="17520" windowHeight="10815" firstSheet="6" activeTab="12"/>
  </bookViews>
  <sheets>
    <sheet name="Меню" sheetId="3" r:id="rId1"/>
    <sheet name="Расчет ХЭХ" sheetId="4" r:id="rId2"/>
    <sheet name="ПЭЦ" sheetId="5" r:id="rId3"/>
    <sheet name="ПЭЦ Север" sheetId="6" r:id="rId4"/>
    <sheet name="Выполнение норм" sheetId="28" r:id="rId5"/>
    <sheet name="Адекватный ХЭХ зима" sheetId="20" r:id="rId6"/>
    <sheet name="Адекватный ХЭХ лето" sheetId="21" r:id="rId7"/>
    <sheet name="Сезонные замены" sheetId="29" r:id="rId8"/>
    <sheet name="Варианты реализации" sheetId="30" r:id="rId9"/>
    <sheet name="структура" sheetId="2" r:id="rId10"/>
    <sheet name="Нетто" sheetId="25" r:id="rId11"/>
    <sheet name="НЕТТО Свод" sheetId="26" r:id="rId12"/>
    <sheet name="Нормы кратко" sheetId="27" r:id="rId13"/>
  </sheets>
  <definedNames>
    <definedName name="_xlnm.Print_Area" localSheetId="4">'Выполнение норм'!$A$1:$T$44</definedName>
    <definedName name="_xlnm.Print_Area" localSheetId="11">'НЕТТО Свод'!$A$1:$Q$69</definedName>
    <definedName name="_xlnm.Print_Area" localSheetId="3">'ПЭЦ Север'!$A$1:$O$73</definedName>
  </definedNames>
  <calcPr calcId="162913" iterateDelta="1E-4"/>
</workbook>
</file>

<file path=xl/calcChain.xml><?xml version="1.0" encoding="utf-8"?>
<calcChain xmlns="http://schemas.openxmlformats.org/spreadsheetml/2006/main">
  <c r="N417" i="30" l="1"/>
  <c r="K417" i="30"/>
  <c r="H417" i="30"/>
  <c r="E417" i="30"/>
  <c r="N413" i="30"/>
  <c r="K413" i="30"/>
  <c r="H413" i="30"/>
  <c r="E413" i="30"/>
  <c r="N405" i="30"/>
  <c r="N418" i="30" s="1"/>
  <c r="K405" i="30"/>
  <c r="K418" i="30" s="1"/>
  <c r="H405" i="30"/>
  <c r="H418" i="30" s="1"/>
  <c r="E405" i="30"/>
  <c r="N398" i="30"/>
  <c r="K398" i="30"/>
  <c r="H398" i="30"/>
  <c r="E398" i="30"/>
  <c r="N394" i="30"/>
  <c r="K394" i="30"/>
  <c r="H394" i="30"/>
  <c r="E394" i="30"/>
  <c r="N385" i="30"/>
  <c r="K385" i="30"/>
  <c r="H385" i="30"/>
  <c r="E385" i="30"/>
  <c r="N376" i="30"/>
  <c r="K376" i="30"/>
  <c r="H376" i="30"/>
  <c r="E376" i="30"/>
  <c r="N372" i="30"/>
  <c r="K372" i="30"/>
  <c r="H372" i="30"/>
  <c r="E372" i="30"/>
  <c r="N363" i="30"/>
  <c r="K363" i="30"/>
  <c r="H363" i="30"/>
  <c r="E363" i="30"/>
  <c r="N356" i="30"/>
  <c r="K356" i="30"/>
  <c r="H356" i="30"/>
  <c r="E356" i="30"/>
  <c r="N352" i="30"/>
  <c r="K352" i="30"/>
  <c r="H352" i="30"/>
  <c r="E352" i="30"/>
  <c r="N344" i="30"/>
  <c r="N357" i="30" s="1"/>
  <c r="K344" i="30"/>
  <c r="K357" i="30" s="1"/>
  <c r="H344" i="30"/>
  <c r="E344" i="30"/>
  <c r="N337" i="30"/>
  <c r="K337" i="30"/>
  <c r="H337" i="30"/>
  <c r="E337" i="30"/>
  <c r="N333" i="30"/>
  <c r="K333" i="30"/>
  <c r="H333" i="30"/>
  <c r="E333" i="30"/>
  <c r="N324" i="30"/>
  <c r="K324" i="30"/>
  <c r="H324" i="30"/>
  <c r="E324" i="30"/>
  <c r="N315" i="30"/>
  <c r="K315" i="30"/>
  <c r="H315" i="30"/>
  <c r="E315" i="30"/>
  <c r="N311" i="30"/>
  <c r="K311" i="30"/>
  <c r="H311" i="30"/>
  <c r="E311" i="30"/>
  <c r="N302" i="30"/>
  <c r="K302" i="30"/>
  <c r="H302" i="30"/>
  <c r="E302" i="30"/>
  <c r="N294" i="30"/>
  <c r="K294" i="30"/>
  <c r="H294" i="30"/>
  <c r="E294" i="30"/>
  <c r="N290" i="30"/>
  <c r="K290" i="30"/>
  <c r="H290" i="30"/>
  <c r="E290" i="30"/>
  <c r="N282" i="30"/>
  <c r="K282" i="30"/>
  <c r="H282" i="30"/>
  <c r="E282" i="30"/>
  <c r="N273" i="30"/>
  <c r="K273" i="30"/>
  <c r="H273" i="30"/>
  <c r="E273" i="30"/>
  <c r="N269" i="30"/>
  <c r="K269" i="30"/>
  <c r="H269" i="30"/>
  <c r="E269" i="30"/>
  <c r="N261" i="30"/>
  <c r="K261" i="30"/>
  <c r="H261" i="30"/>
  <c r="E261" i="30"/>
  <c r="N253" i="30"/>
  <c r="K253" i="30"/>
  <c r="H253" i="30"/>
  <c r="E253" i="30"/>
  <c r="N249" i="30"/>
  <c r="K249" i="30"/>
  <c r="H249" i="30"/>
  <c r="E249" i="30"/>
  <c r="N240" i="30"/>
  <c r="K240" i="30"/>
  <c r="H240" i="30"/>
  <c r="E240" i="30"/>
  <c r="N233" i="30"/>
  <c r="K233" i="30"/>
  <c r="H233" i="30"/>
  <c r="E233" i="30"/>
  <c r="N229" i="30"/>
  <c r="K229" i="30"/>
  <c r="H229" i="30"/>
  <c r="E229" i="30"/>
  <c r="N220" i="30"/>
  <c r="K220" i="30"/>
  <c r="H220" i="30"/>
  <c r="E220" i="30"/>
  <c r="N211" i="30"/>
  <c r="K211" i="30"/>
  <c r="H211" i="30"/>
  <c r="E211" i="30"/>
  <c r="N207" i="30"/>
  <c r="K207" i="30"/>
  <c r="H207" i="30"/>
  <c r="E207" i="30"/>
  <c r="N199" i="30"/>
  <c r="K199" i="30"/>
  <c r="H199" i="30"/>
  <c r="E199" i="30"/>
  <c r="E212" i="30" s="1"/>
  <c r="N192" i="30"/>
  <c r="K192" i="30"/>
  <c r="H192" i="30"/>
  <c r="E192" i="30"/>
  <c r="N188" i="30"/>
  <c r="K188" i="30"/>
  <c r="H188" i="30"/>
  <c r="E188" i="30"/>
  <c r="N179" i="30"/>
  <c r="K179" i="30"/>
  <c r="H179" i="30"/>
  <c r="E179" i="30"/>
  <c r="N170" i="30"/>
  <c r="K170" i="30"/>
  <c r="H170" i="30"/>
  <c r="E170" i="30"/>
  <c r="N166" i="30"/>
  <c r="K166" i="30"/>
  <c r="H166" i="30"/>
  <c r="E166" i="30"/>
  <c r="N157" i="30"/>
  <c r="K157" i="30"/>
  <c r="H157" i="30"/>
  <c r="E157" i="30"/>
  <c r="E171" i="30" s="1"/>
  <c r="N149" i="30"/>
  <c r="K149" i="30"/>
  <c r="H149" i="30"/>
  <c r="E149" i="30"/>
  <c r="N145" i="30"/>
  <c r="K145" i="30"/>
  <c r="H145" i="30"/>
  <c r="E145" i="30"/>
  <c r="N137" i="30"/>
  <c r="K137" i="30"/>
  <c r="H137" i="30"/>
  <c r="E137" i="30"/>
  <c r="N130" i="30"/>
  <c r="K130" i="30"/>
  <c r="H130" i="30"/>
  <c r="E130" i="30"/>
  <c r="N126" i="30"/>
  <c r="K126" i="30"/>
  <c r="H126" i="30"/>
  <c r="E126" i="30"/>
  <c r="N117" i="30"/>
  <c r="K117" i="30"/>
  <c r="H117" i="30"/>
  <c r="E117" i="30"/>
  <c r="N108" i="30"/>
  <c r="K108" i="30"/>
  <c r="H108" i="30"/>
  <c r="E108" i="30"/>
  <c r="N104" i="30"/>
  <c r="K104" i="30"/>
  <c r="H104" i="30"/>
  <c r="E104" i="30"/>
  <c r="N96" i="30"/>
  <c r="K96" i="30"/>
  <c r="H96" i="30"/>
  <c r="E96" i="30"/>
  <c r="N88" i="30"/>
  <c r="K88" i="30"/>
  <c r="H88" i="30"/>
  <c r="E88" i="30"/>
  <c r="N84" i="30"/>
  <c r="K84" i="30"/>
  <c r="H84" i="30"/>
  <c r="E84" i="30"/>
  <c r="N75" i="30"/>
  <c r="K75" i="30"/>
  <c r="H75" i="30"/>
  <c r="E75" i="30"/>
  <c r="N66" i="30"/>
  <c r="K66" i="30"/>
  <c r="H66" i="30"/>
  <c r="E66" i="30"/>
  <c r="N62" i="30"/>
  <c r="K62" i="30"/>
  <c r="H62" i="30"/>
  <c r="E62" i="30"/>
  <c r="N54" i="30"/>
  <c r="K54" i="30"/>
  <c r="H54" i="30"/>
  <c r="E54" i="30"/>
  <c r="N46" i="30"/>
  <c r="K46" i="30"/>
  <c r="H46" i="30"/>
  <c r="E46" i="30"/>
  <c r="N42" i="30"/>
  <c r="K42" i="30"/>
  <c r="H42" i="30"/>
  <c r="E42" i="30"/>
  <c r="N34" i="30"/>
  <c r="K34" i="30"/>
  <c r="H34" i="30"/>
  <c r="E34" i="30"/>
  <c r="N27" i="30"/>
  <c r="K27" i="30"/>
  <c r="H27" i="30"/>
  <c r="E27" i="30"/>
  <c r="N23" i="30"/>
  <c r="K23" i="30"/>
  <c r="H23" i="30"/>
  <c r="E23" i="30"/>
  <c r="N14" i="30"/>
  <c r="K14" i="30"/>
  <c r="H14" i="30"/>
  <c r="E14" i="30"/>
  <c r="H47" i="30" l="1"/>
  <c r="N47" i="30"/>
  <c r="K399" i="30"/>
  <c r="K377" i="30"/>
  <c r="K338" i="30"/>
  <c r="K316" i="30"/>
  <c r="K295" i="30"/>
  <c r="K274" i="30"/>
  <c r="K254" i="30"/>
  <c r="K234" i="30"/>
  <c r="K212" i="30"/>
  <c r="K193" i="30"/>
  <c r="K171" i="30"/>
  <c r="K150" i="30"/>
  <c r="K131" i="30"/>
  <c r="K109" i="30"/>
  <c r="K89" i="30"/>
  <c r="K67" i="30"/>
  <c r="K47" i="30"/>
  <c r="K28" i="30"/>
  <c r="H399" i="30"/>
  <c r="H377" i="30"/>
  <c r="H357" i="30"/>
  <c r="H338" i="30"/>
  <c r="H316" i="30"/>
  <c r="H295" i="30"/>
  <c r="H274" i="30"/>
  <c r="H254" i="30"/>
  <c r="H234" i="30"/>
  <c r="H212" i="30"/>
  <c r="H193" i="30"/>
  <c r="H171" i="30"/>
  <c r="H150" i="30"/>
  <c r="H131" i="30"/>
  <c r="H109" i="30"/>
  <c r="H89" i="30"/>
  <c r="H67" i="30"/>
  <c r="H28" i="30"/>
  <c r="N399" i="30"/>
  <c r="N377" i="30"/>
  <c r="N338" i="30"/>
  <c r="N316" i="30"/>
  <c r="N295" i="30"/>
  <c r="N274" i="30"/>
  <c r="N254" i="30"/>
  <c r="N234" i="30"/>
  <c r="N212" i="30"/>
  <c r="N193" i="30"/>
  <c r="N171" i="30"/>
  <c r="N150" i="30"/>
  <c r="N131" i="30"/>
  <c r="N109" i="30"/>
  <c r="N89" i="30"/>
  <c r="N67" i="30"/>
  <c r="N28" i="30"/>
  <c r="E418" i="30"/>
  <c r="E399" i="30"/>
  <c r="E377" i="30"/>
  <c r="E357" i="30"/>
  <c r="E338" i="30"/>
  <c r="E316" i="30"/>
  <c r="E295" i="30"/>
  <c r="E274" i="30"/>
  <c r="E254" i="30"/>
  <c r="E234" i="30"/>
  <c r="E193" i="30"/>
  <c r="E150" i="30"/>
  <c r="E131" i="30"/>
  <c r="E109" i="30"/>
  <c r="E89" i="30"/>
  <c r="E67" i="30"/>
  <c r="E47" i="30"/>
  <c r="E28" i="30"/>
  <c r="C25" i="20"/>
  <c r="C21" i="20"/>
  <c r="C17" i="20"/>
  <c r="D17" i="20"/>
  <c r="C23" i="28"/>
  <c r="C30" i="28"/>
  <c r="C36" i="28"/>
  <c r="C37" i="28"/>
  <c r="C42" i="28"/>
  <c r="C43" i="28"/>
  <c r="E10" i="25" l="1"/>
  <c r="E12" i="25" s="1"/>
  <c r="E13" i="25" s="1"/>
  <c r="CM8" i="25"/>
  <c r="CL8" i="25"/>
  <c r="CK8" i="25"/>
  <c r="CJ8" i="25"/>
  <c r="CI8" i="25"/>
  <c r="CH8" i="25"/>
  <c r="CG8" i="25"/>
  <c r="CF8" i="25"/>
  <c r="CE8" i="25"/>
  <c r="CD8" i="25"/>
  <c r="CC8" i="25"/>
  <c r="CB8" i="25"/>
  <c r="CA8" i="25"/>
  <c r="BZ8" i="25"/>
  <c r="BY8" i="25"/>
  <c r="BW8" i="25"/>
  <c r="BV8" i="25"/>
  <c r="BU8" i="25"/>
  <c r="BT8" i="25"/>
  <c r="BS8" i="25"/>
  <c r="BR8" i="25"/>
  <c r="BQ8" i="25"/>
  <c r="BP8" i="25"/>
  <c r="BO8" i="25"/>
  <c r="BN8" i="25"/>
  <c r="BM8" i="25"/>
  <c r="BL8" i="25"/>
  <c r="BK8" i="25"/>
  <c r="BJ8" i="25"/>
  <c r="BI8" i="25"/>
  <c r="BH8" i="25"/>
  <c r="BG8" i="25"/>
  <c r="BF8" i="25"/>
  <c r="BE8" i="25"/>
  <c r="BD8" i="25"/>
  <c r="BC8" i="25"/>
  <c r="BB8" i="25"/>
  <c r="BA8" i="25"/>
  <c r="AZ8" i="25"/>
  <c r="AY8" i="25"/>
  <c r="AX8" i="25"/>
  <c r="AW8" i="25"/>
  <c r="AV8" i="25"/>
  <c r="AU8" i="25"/>
  <c r="AT8" i="25"/>
  <c r="AS8" i="25"/>
  <c r="AR8" i="25"/>
  <c r="AQ8" i="25"/>
  <c r="AP8" i="25"/>
  <c r="AO8" i="25"/>
  <c r="AN8" i="25"/>
  <c r="AM8" i="25"/>
  <c r="AL8" i="25"/>
  <c r="AK8" i="25"/>
  <c r="AJ8" i="25"/>
  <c r="AI8" i="25"/>
  <c r="AH8" i="25"/>
  <c r="AG8" i="25"/>
  <c r="AF8" i="25"/>
  <c r="AE8" i="25"/>
  <c r="AD8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F8" i="25"/>
  <c r="E8" i="25"/>
  <c r="D8" i="25"/>
  <c r="C8" i="25"/>
  <c r="B8" i="25"/>
  <c r="CN5" i="25"/>
  <c r="CM6" i="25"/>
  <c r="CL6" i="25"/>
  <c r="CK6" i="25"/>
  <c r="CJ6" i="25"/>
  <c r="CI6" i="25"/>
  <c r="CH6" i="25"/>
  <c r="CG6" i="25"/>
  <c r="CF6" i="25"/>
  <c r="CE6" i="25"/>
  <c r="CD6" i="25"/>
  <c r="CC6" i="25"/>
  <c r="CB6" i="25"/>
  <c r="CA6" i="25"/>
  <c r="BZ6" i="25"/>
  <c r="BY6" i="25"/>
  <c r="BW6" i="25"/>
  <c r="BV6" i="25"/>
  <c r="BU6" i="25"/>
  <c r="BT6" i="25"/>
  <c r="BS6" i="25"/>
  <c r="BR6" i="25"/>
  <c r="BQ6" i="25"/>
  <c r="BP6" i="25"/>
  <c r="BO6" i="25"/>
  <c r="BN6" i="25"/>
  <c r="BM6" i="25"/>
  <c r="BL6" i="25"/>
  <c r="BK6" i="25"/>
  <c r="BJ6" i="25"/>
  <c r="BI6" i="25"/>
  <c r="BH6" i="25"/>
  <c r="BG6" i="25"/>
  <c r="BF6" i="25"/>
  <c r="BE6" i="25"/>
  <c r="BD6" i="25"/>
  <c r="BC6" i="25"/>
  <c r="BB6" i="25"/>
  <c r="BA6" i="25"/>
  <c r="AZ6" i="25"/>
  <c r="AY6" i="25"/>
  <c r="AX6" i="25"/>
  <c r="AW6" i="25"/>
  <c r="AV6" i="25"/>
  <c r="AU6" i="25"/>
  <c r="AT6" i="25"/>
  <c r="AS6" i="25"/>
  <c r="AR6" i="25"/>
  <c r="AQ6" i="25"/>
  <c r="AP6" i="25"/>
  <c r="AO6" i="25"/>
  <c r="AN6" i="25"/>
  <c r="AM6" i="25"/>
  <c r="AL6" i="25"/>
  <c r="AK6" i="25"/>
  <c r="AJ6" i="25"/>
  <c r="AI6" i="25"/>
  <c r="AH6" i="25"/>
  <c r="AG6" i="25"/>
  <c r="AF6" i="25"/>
  <c r="AE6" i="25"/>
  <c r="AD6" i="25"/>
  <c r="AB6" i="25"/>
  <c r="Y6" i="25"/>
  <c r="X6" i="25"/>
  <c r="U6" i="25"/>
  <c r="S6" i="25"/>
  <c r="Q6" i="25"/>
  <c r="O6" i="25"/>
  <c r="N6" i="25"/>
  <c r="M6" i="25"/>
  <c r="L6" i="25"/>
  <c r="F6" i="25"/>
  <c r="E6" i="25"/>
  <c r="B6" i="25"/>
  <c r="C6" i="25"/>
  <c r="D6" i="25"/>
  <c r="G6" i="25"/>
  <c r="H6" i="25"/>
  <c r="I6" i="25"/>
  <c r="J6" i="25"/>
  <c r="K6" i="25"/>
  <c r="P6" i="25"/>
  <c r="R6" i="25"/>
  <c r="T6" i="25"/>
  <c r="V6" i="25"/>
  <c r="W6" i="25"/>
  <c r="Z6" i="25"/>
  <c r="AA6" i="25"/>
  <c r="AC6" i="25"/>
  <c r="G8" i="25"/>
  <c r="H8" i="25"/>
  <c r="B10" i="25"/>
  <c r="C10" i="25"/>
  <c r="D10" i="25"/>
  <c r="F10" i="25"/>
  <c r="G10" i="25"/>
  <c r="H10" i="25"/>
  <c r="I10" i="25"/>
  <c r="I12" i="25" s="1"/>
  <c r="I13" i="25" s="1"/>
  <c r="J10" i="25"/>
  <c r="K10" i="25"/>
  <c r="K12" i="25" s="1"/>
  <c r="K13" i="25" s="1"/>
  <c r="L10" i="25"/>
  <c r="M10" i="25"/>
  <c r="M12" i="25" s="1"/>
  <c r="M13" i="25" s="1"/>
  <c r="N10" i="25"/>
  <c r="O10" i="25"/>
  <c r="O12" i="25" s="1"/>
  <c r="O13" i="25" s="1"/>
  <c r="P10" i="25"/>
  <c r="Q10" i="25"/>
  <c r="Q12" i="25" s="1"/>
  <c r="Q13" i="25" s="1"/>
  <c r="R10" i="25"/>
  <c r="S10" i="25"/>
  <c r="S12" i="25" s="1"/>
  <c r="S13" i="25" s="1"/>
  <c r="T10" i="25"/>
  <c r="U10" i="25"/>
  <c r="U12" i="25" s="1"/>
  <c r="U13" i="25" s="1"/>
  <c r="V10" i="25"/>
  <c r="W10" i="25"/>
  <c r="W12" i="25" s="1"/>
  <c r="W13" i="25" s="1"/>
  <c r="X10" i="25"/>
  <c r="Y10" i="25"/>
  <c r="Y12" i="25" s="1"/>
  <c r="Y13" i="25" s="1"/>
  <c r="Z10" i="25"/>
  <c r="AA10" i="25"/>
  <c r="AA12" i="25" s="1"/>
  <c r="AA13" i="25" s="1"/>
  <c r="AB10" i="25"/>
  <c r="AC10" i="25"/>
  <c r="AC12" i="25" s="1"/>
  <c r="AC13" i="25" s="1"/>
  <c r="AD10" i="25"/>
  <c r="AE10" i="25"/>
  <c r="AE12" i="25" s="1"/>
  <c r="AE13" i="25" s="1"/>
  <c r="AF10" i="25"/>
  <c r="AG10" i="25"/>
  <c r="AG12" i="25" s="1"/>
  <c r="AG13" i="25" s="1"/>
  <c r="AH10" i="25"/>
  <c r="AI10" i="25"/>
  <c r="AI12" i="25" s="1"/>
  <c r="AI13" i="25" s="1"/>
  <c r="AJ10" i="25"/>
  <c r="AK10" i="25"/>
  <c r="AK12" i="25" s="1"/>
  <c r="AK13" i="25" s="1"/>
  <c r="AL10" i="25"/>
  <c r="AM10" i="25"/>
  <c r="AM12" i="25" s="1"/>
  <c r="AM13" i="25" s="1"/>
  <c r="AN10" i="25"/>
  <c r="AO10" i="25"/>
  <c r="AO12" i="25" s="1"/>
  <c r="AO13" i="25" s="1"/>
  <c r="AP10" i="25"/>
  <c r="AQ10" i="25"/>
  <c r="AQ12" i="25" s="1"/>
  <c r="AQ13" i="25" s="1"/>
  <c r="AR10" i="25"/>
  <c r="AS10" i="25"/>
  <c r="AS12" i="25" s="1"/>
  <c r="AS13" i="25" s="1"/>
  <c r="AT10" i="25"/>
  <c r="AU10" i="25"/>
  <c r="AU12" i="25" s="1"/>
  <c r="AU13" i="25" s="1"/>
  <c r="AV10" i="25"/>
  <c r="AW10" i="25"/>
  <c r="AW12" i="25" s="1"/>
  <c r="AW13" i="25" s="1"/>
  <c r="AX10" i="25"/>
  <c r="AY10" i="25"/>
  <c r="AY12" i="25" s="1"/>
  <c r="AY13" i="25" s="1"/>
  <c r="AZ10" i="25"/>
  <c r="BA10" i="25"/>
  <c r="BA12" i="25" s="1"/>
  <c r="BA13" i="25" s="1"/>
  <c r="BB10" i="25"/>
  <c r="BC10" i="25"/>
  <c r="BC12" i="25" s="1"/>
  <c r="BC13" i="25" s="1"/>
  <c r="BD10" i="25"/>
  <c r="BE10" i="25"/>
  <c r="BE12" i="25" s="1"/>
  <c r="BE13" i="25" s="1"/>
  <c r="BF10" i="25"/>
  <c r="BG10" i="25"/>
  <c r="BG12" i="25" s="1"/>
  <c r="BG13" i="25" s="1"/>
  <c r="BH10" i="25"/>
  <c r="BI10" i="25"/>
  <c r="BI12" i="25" s="1"/>
  <c r="BI13" i="25" s="1"/>
  <c r="BJ10" i="25"/>
  <c r="BK10" i="25"/>
  <c r="BK12" i="25" s="1"/>
  <c r="BK13" i="25" s="1"/>
  <c r="BL10" i="25"/>
  <c r="BM10" i="25"/>
  <c r="BM12" i="25" s="1"/>
  <c r="BM13" i="25" s="1"/>
  <c r="BN10" i="25"/>
  <c r="BO10" i="25"/>
  <c r="BO12" i="25" s="1"/>
  <c r="BO13" i="25" s="1"/>
  <c r="BP10" i="25"/>
  <c r="BQ10" i="25"/>
  <c r="BQ12" i="25" s="1"/>
  <c r="BQ13" i="25" s="1"/>
  <c r="BR10" i="25"/>
  <c r="BS10" i="25"/>
  <c r="BS12" i="25" s="1"/>
  <c r="BS13" i="25" s="1"/>
  <c r="BT10" i="25"/>
  <c r="BU10" i="25"/>
  <c r="BU12" i="25" s="1"/>
  <c r="BU13" i="25" s="1"/>
  <c r="BV10" i="25"/>
  <c r="BW10" i="25"/>
  <c r="BW12" i="25" s="1"/>
  <c r="BW13" i="25" s="1"/>
  <c r="BY10" i="25"/>
  <c r="BZ10" i="25"/>
  <c r="BZ12" i="25" s="1"/>
  <c r="BZ13" i="25" s="1"/>
  <c r="CA10" i="25"/>
  <c r="CB10" i="25"/>
  <c r="CB12" i="25" s="1"/>
  <c r="CB13" i="25" s="1"/>
  <c r="CC10" i="25"/>
  <c r="CD10" i="25"/>
  <c r="CD12" i="25" s="1"/>
  <c r="CD13" i="25" s="1"/>
  <c r="CE10" i="25"/>
  <c r="CE12" i="25" s="1"/>
  <c r="CE13" i="25" s="1"/>
  <c r="CF10" i="25"/>
  <c r="CF12" i="25" s="1"/>
  <c r="CF13" i="25" s="1"/>
  <c r="CG10" i="25"/>
  <c r="CH10" i="25"/>
  <c r="CH12" i="25" s="1"/>
  <c r="CH13" i="25" s="1"/>
  <c r="CI10" i="25"/>
  <c r="CJ10" i="25"/>
  <c r="CK10" i="25"/>
  <c r="CL10" i="25"/>
  <c r="CL12" i="25" s="1"/>
  <c r="CL13" i="25" s="1"/>
  <c r="CM10" i="25"/>
  <c r="B12" i="25"/>
  <c r="B13" i="25" s="1"/>
  <c r="D12" i="25"/>
  <c r="D13" i="25" s="1"/>
  <c r="F12" i="25"/>
  <c r="F13" i="25" s="1"/>
  <c r="H12" i="25"/>
  <c r="H13" i="25" s="1"/>
  <c r="J12" i="25"/>
  <c r="J13" i="25" s="1"/>
  <c r="L12" i="25"/>
  <c r="L13" i="25" s="1"/>
  <c r="N12" i="25"/>
  <c r="N13" i="25" s="1"/>
  <c r="P12" i="25"/>
  <c r="P13" i="25" s="1"/>
  <c r="R12" i="25"/>
  <c r="R13" i="25" s="1"/>
  <c r="T12" i="25"/>
  <c r="T13" i="25" s="1"/>
  <c r="V12" i="25"/>
  <c r="V13" i="25" s="1"/>
  <c r="X12" i="25"/>
  <c r="X13" i="25" s="1"/>
  <c r="Z12" i="25"/>
  <c r="Z13" i="25" s="1"/>
  <c r="AB12" i="25"/>
  <c r="AB13" i="25" s="1"/>
  <c r="AD12" i="25"/>
  <c r="AD13" i="25" s="1"/>
  <c r="AF12" i="25"/>
  <c r="AF13" i="25" s="1"/>
  <c r="AH12" i="25"/>
  <c r="AH13" i="25" s="1"/>
  <c r="AJ12" i="25"/>
  <c r="AJ13" i="25" s="1"/>
  <c r="AL12" i="25"/>
  <c r="AL13" i="25" s="1"/>
  <c r="AN12" i="25"/>
  <c r="AN13" i="25" s="1"/>
  <c r="AP12" i="25"/>
  <c r="AP13" i="25" s="1"/>
  <c r="AR12" i="25"/>
  <c r="AR13" i="25" s="1"/>
  <c r="AT12" i="25"/>
  <c r="AT13" i="25" s="1"/>
  <c r="AV12" i="25"/>
  <c r="AV13" i="25" s="1"/>
  <c r="AX12" i="25"/>
  <c r="AX13" i="25" s="1"/>
  <c r="AZ12" i="25"/>
  <c r="AZ13" i="25" s="1"/>
  <c r="BB12" i="25"/>
  <c r="BB13" i="25" s="1"/>
  <c r="BD12" i="25"/>
  <c r="BD13" i="25" s="1"/>
  <c r="BF12" i="25"/>
  <c r="BF13" i="25" s="1"/>
  <c r="BH12" i="25"/>
  <c r="BH13" i="25" s="1"/>
  <c r="BJ12" i="25"/>
  <c r="BJ13" i="25" s="1"/>
  <c r="BL12" i="25"/>
  <c r="BL13" i="25" s="1"/>
  <c r="BN12" i="25"/>
  <c r="BN13" i="25" s="1"/>
  <c r="BP12" i="25"/>
  <c r="BP13" i="25" s="1"/>
  <c r="BR12" i="25"/>
  <c r="BR13" i="25" s="1"/>
  <c r="BT12" i="25"/>
  <c r="BT13" i="25" s="1"/>
  <c r="BV12" i="25"/>
  <c r="BV13" i="25" s="1"/>
  <c r="BY12" i="25"/>
  <c r="BY13" i="25" s="1"/>
  <c r="CA12" i="25"/>
  <c r="CA13" i="25" s="1"/>
  <c r="CC12" i="25"/>
  <c r="CC13" i="25" s="1"/>
  <c r="CG12" i="25"/>
  <c r="CG13" i="25" s="1"/>
  <c r="CI12" i="25"/>
  <c r="CI13" i="25" s="1"/>
  <c r="CK12" i="25"/>
  <c r="CK13" i="25" s="1"/>
  <c r="CM12" i="25"/>
  <c r="CM13" i="25" s="1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L50" i="6"/>
  <c r="L49" i="6"/>
  <c r="O49" i="6" s="1"/>
  <c r="L48" i="6"/>
  <c r="L47" i="6"/>
  <c r="O47" i="6" s="1"/>
  <c r="L46" i="6"/>
  <c r="L45" i="6"/>
  <c r="O45" i="6" s="1"/>
  <c r="L44" i="6"/>
  <c r="L43" i="6"/>
  <c r="O43" i="6" s="1"/>
  <c r="L42" i="6"/>
  <c r="L41" i="6"/>
  <c r="O41" i="6" s="1"/>
  <c r="L40" i="6"/>
  <c r="L39" i="6"/>
  <c r="O39" i="6" s="1"/>
  <c r="L38" i="6"/>
  <c r="L37" i="6"/>
  <c r="O37" i="6" s="1"/>
  <c r="L36" i="6"/>
  <c r="L35" i="6"/>
  <c r="O35" i="6" s="1"/>
  <c r="L34" i="6"/>
  <c r="L33" i="6"/>
  <c r="O33" i="6" s="1"/>
  <c r="L32" i="6"/>
  <c r="L31" i="6"/>
  <c r="O31" i="6" s="1"/>
  <c r="L30" i="6"/>
  <c r="J48" i="6"/>
  <c r="J47" i="6"/>
  <c r="J46" i="6"/>
  <c r="J43" i="6"/>
  <c r="J42" i="6"/>
  <c r="J40" i="6"/>
  <c r="J38" i="6"/>
  <c r="J35" i="6"/>
  <c r="J32" i="6"/>
  <c r="J31" i="6"/>
  <c r="J30" i="6"/>
  <c r="J49" i="6"/>
  <c r="J45" i="6"/>
  <c r="J44" i="6"/>
  <c r="J41" i="6"/>
  <c r="J39" i="6"/>
  <c r="J37" i="6"/>
  <c r="J36" i="6"/>
  <c r="J34" i="6"/>
  <c r="J33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L27" i="6"/>
  <c r="L26" i="6"/>
  <c r="O26" i="6" s="1"/>
  <c r="L25" i="6"/>
  <c r="L24" i="6"/>
  <c r="O24" i="6" s="1"/>
  <c r="L23" i="6"/>
  <c r="L22" i="6"/>
  <c r="O22" i="6" s="1"/>
  <c r="L21" i="6"/>
  <c r="L20" i="6"/>
  <c r="O20" i="6" s="1"/>
  <c r="L19" i="6"/>
  <c r="L18" i="6"/>
  <c r="O18" i="6" s="1"/>
  <c r="L17" i="6"/>
  <c r="L16" i="6"/>
  <c r="O16" i="6" s="1"/>
  <c r="L15" i="6"/>
  <c r="L14" i="6"/>
  <c r="O14" i="6" s="1"/>
  <c r="L13" i="6"/>
  <c r="L12" i="6"/>
  <c r="O12" i="6" s="1"/>
  <c r="L11" i="6"/>
  <c r="L10" i="6"/>
  <c r="O10" i="6" s="1"/>
  <c r="L9" i="6"/>
  <c r="L8" i="6"/>
  <c r="O8" i="6" s="1"/>
  <c r="L7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20" i="6"/>
  <c r="J21" i="6"/>
  <c r="J22" i="6"/>
  <c r="J23" i="6"/>
  <c r="J24" i="6"/>
  <c r="J25" i="6"/>
  <c r="J26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F26" i="6"/>
  <c r="F25" i="6"/>
  <c r="F24" i="6"/>
  <c r="F23" i="6"/>
  <c r="F22" i="6"/>
  <c r="F21" i="6"/>
  <c r="F20" i="6"/>
  <c r="F19" i="6"/>
  <c r="F18" i="6"/>
  <c r="F17" i="6"/>
  <c r="F16" i="6"/>
  <c r="F15" i="6"/>
  <c r="F8" i="6"/>
  <c r="F9" i="6"/>
  <c r="F10" i="6"/>
  <c r="F11" i="6"/>
  <c r="F12" i="6"/>
  <c r="F13" i="6"/>
  <c r="F14" i="6"/>
  <c r="F7" i="6"/>
  <c r="D26" i="6"/>
  <c r="D25" i="6"/>
  <c r="D24" i="6"/>
  <c r="D23" i="6"/>
  <c r="D22" i="6"/>
  <c r="D21" i="6"/>
  <c r="D20" i="6"/>
  <c r="D18" i="6"/>
  <c r="D19" i="6"/>
  <c r="D17" i="6"/>
  <c r="D15" i="6"/>
  <c r="D14" i="6"/>
  <c r="D13" i="6"/>
  <c r="D12" i="6"/>
  <c r="D11" i="6"/>
  <c r="D10" i="6"/>
  <c r="D9" i="6"/>
  <c r="D8" i="6"/>
  <c r="D7" i="6"/>
  <c r="C40" i="4"/>
  <c r="E40" i="4"/>
  <c r="F40" i="4"/>
  <c r="G40" i="4"/>
  <c r="H40" i="4"/>
  <c r="I40" i="4"/>
  <c r="J40" i="4"/>
  <c r="K40" i="4"/>
  <c r="L40" i="4"/>
  <c r="M40" i="4"/>
  <c r="N40" i="4"/>
  <c r="O40" i="4"/>
  <c r="P40" i="4"/>
  <c r="Q38" i="4"/>
  <c r="Q40" i="4" s="1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D38" i="4"/>
  <c r="D40" i="4" s="1"/>
  <c r="Q37" i="4"/>
  <c r="D37" i="4"/>
  <c r="J27" i="6" l="1"/>
  <c r="J50" i="6"/>
  <c r="F27" i="6"/>
  <c r="H27" i="6"/>
  <c r="O7" i="6"/>
  <c r="O11" i="6"/>
  <c r="O15" i="6"/>
  <c r="O19" i="6"/>
  <c r="O27" i="6"/>
  <c r="O32" i="6"/>
  <c r="O36" i="6"/>
  <c r="O40" i="6"/>
  <c r="O44" i="6"/>
  <c r="O48" i="6"/>
  <c r="CN6" i="25"/>
  <c r="CN8" i="25"/>
  <c r="G12" i="25"/>
  <c r="G13" i="25" s="1"/>
  <c r="C12" i="25"/>
  <c r="C13" i="25" s="1"/>
  <c r="O9" i="6"/>
  <c r="O13" i="6"/>
  <c r="O17" i="6"/>
  <c r="O21" i="6"/>
  <c r="O25" i="6"/>
  <c r="H50" i="6"/>
  <c r="O30" i="6"/>
  <c r="O34" i="6"/>
  <c r="O38" i="6"/>
  <c r="O42" i="6"/>
  <c r="O46" i="6"/>
  <c r="O50" i="6"/>
  <c r="CJ12" i="25"/>
  <c r="CJ13" i="25" s="1"/>
  <c r="L21" i="4"/>
  <c r="L13" i="4"/>
  <c r="L9" i="4"/>
  <c r="H13" i="4"/>
  <c r="H21" i="4"/>
  <c r="H9" i="4"/>
  <c r="D21" i="4"/>
  <c r="D19" i="4"/>
  <c r="D18" i="4"/>
  <c r="D13" i="4"/>
  <c r="D9" i="4"/>
  <c r="L17" i="4"/>
  <c r="G19" i="27" l="1"/>
  <c r="G42" i="27"/>
  <c r="C44" i="27"/>
  <c r="Y43" i="28" l="1"/>
  <c r="R43" i="28"/>
  <c r="K43" i="28"/>
  <c r="M43" i="28" s="1"/>
  <c r="R42" i="28"/>
  <c r="F42" i="28"/>
  <c r="E42" i="28"/>
  <c r="R41" i="28"/>
  <c r="K41" i="28" s="1"/>
  <c r="Y41" i="28" s="1"/>
  <c r="AA41" i="28" s="1"/>
  <c r="R40" i="28"/>
  <c r="R39" i="28"/>
  <c r="R38" i="28"/>
  <c r="AA37" i="28"/>
  <c r="S36" i="28"/>
  <c r="R36" i="28"/>
  <c r="T36" i="28" s="1"/>
  <c r="R35" i="28"/>
  <c r="R34" i="28" s="1"/>
  <c r="X34" i="28"/>
  <c r="R33" i="28"/>
  <c r="R31" i="28"/>
  <c r="K31" i="28"/>
  <c r="AA30" i="28"/>
  <c r="R29" i="28"/>
  <c r="K29" i="28"/>
  <c r="Y29" i="28" s="1"/>
  <c r="Z29" i="28" s="1"/>
  <c r="R28" i="28"/>
  <c r="K28" i="28" s="1"/>
  <c r="Y28" i="28" s="1"/>
  <c r="R27" i="28"/>
  <c r="K27" i="28" s="1"/>
  <c r="Y27" i="28" s="1"/>
  <c r="Z27" i="28" s="1"/>
  <c r="R26" i="28"/>
  <c r="R25" i="28"/>
  <c r="K25" i="28" s="1"/>
  <c r="X24" i="28"/>
  <c r="R23" i="28"/>
  <c r="S23" i="28" s="1"/>
  <c r="E23" i="28"/>
  <c r="R22" i="28"/>
  <c r="M22" i="28"/>
  <c r="L22" i="28"/>
  <c r="K22" i="28"/>
  <c r="Y22" i="28" s="1"/>
  <c r="R21" i="28"/>
  <c r="R20" i="28"/>
  <c r="X19" i="28"/>
  <c r="R18" i="28"/>
  <c r="R17" i="28"/>
  <c r="K17" i="28"/>
  <c r="Y17" i="28" s="1"/>
  <c r="R15" i="28"/>
  <c r="K15" i="28"/>
  <c r="Y15" i="28" s="1"/>
  <c r="Z15" i="28" s="1"/>
  <c r="R14" i="28"/>
  <c r="R13" i="28"/>
  <c r="K13" i="28" s="1"/>
  <c r="Y12" i="28"/>
  <c r="R12" i="28"/>
  <c r="K12" i="28" s="1"/>
  <c r="R11" i="28"/>
  <c r="R10" i="28"/>
  <c r="R9" i="28"/>
  <c r="K9" i="28" s="1"/>
  <c r="R8" i="28"/>
  <c r="K8" i="28" s="1"/>
  <c r="Y8" i="28" s="1"/>
  <c r="Z8" i="28" s="1"/>
  <c r="R7" i="28"/>
  <c r="T7" i="28" s="1"/>
  <c r="R6" i="28"/>
  <c r="K6" i="28"/>
  <c r="Y6" i="28" s="1"/>
  <c r="D43" i="27"/>
  <c r="J41" i="27"/>
  <c r="K41" i="27" s="1"/>
  <c r="H41" i="27"/>
  <c r="I41" i="27" s="1"/>
  <c r="F41" i="27"/>
  <c r="J18" i="27"/>
  <c r="K18" i="27" s="1"/>
  <c r="H18" i="27"/>
  <c r="I18" i="27" s="1"/>
  <c r="K15" i="27"/>
  <c r="J15" i="27"/>
  <c r="H15" i="27"/>
  <c r="I15" i="27" s="1"/>
  <c r="F15" i="27"/>
  <c r="K68" i="26"/>
  <c r="K62" i="26"/>
  <c r="Q61" i="26"/>
  <c r="Q60" i="26"/>
  <c r="K57" i="26"/>
  <c r="K55" i="26"/>
  <c r="K54" i="26"/>
  <c r="Q53" i="26"/>
  <c r="Q51" i="26"/>
  <c r="Q50" i="26"/>
  <c r="K50" i="26"/>
  <c r="E43" i="26"/>
  <c r="K41" i="26"/>
  <c r="E41" i="26"/>
  <c r="K40" i="26"/>
  <c r="K39" i="26"/>
  <c r="Q37" i="26"/>
  <c r="D36" i="26"/>
  <c r="J36" i="27" s="1"/>
  <c r="K36" i="27" s="1"/>
  <c r="C36" i="26"/>
  <c r="H36" i="27" s="1"/>
  <c r="I36" i="27" s="1"/>
  <c r="B36" i="26"/>
  <c r="F36" i="27" s="1"/>
  <c r="G36" i="27" s="1"/>
  <c r="K34" i="26"/>
  <c r="Q30" i="26"/>
  <c r="K29" i="26"/>
  <c r="Q28" i="26"/>
  <c r="Q22" i="26"/>
  <c r="K22" i="26"/>
  <c r="Q21" i="26"/>
  <c r="K15" i="26"/>
  <c r="E15" i="26"/>
  <c r="Q14" i="26"/>
  <c r="K12" i="26"/>
  <c r="Q10" i="26"/>
  <c r="Q9" i="26"/>
  <c r="E8" i="26"/>
  <c r="Q7" i="26"/>
  <c r="CN11" i="25"/>
  <c r="J67" i="26"/>
  <c r="P49" i="26"/>
  <c r="J27" i="26"/>
  <c r="D17" i="26"/>
  <c r="J17" i="27" s="1"/>
  <c r="K17" i="27" s="1"/>
  <c r="J56" i="26"/>
  <c r="J32" i="26"/>
  <c r="D37" i="26"/>
  <c r="J37" i="27" s="1"/>
  <c r="K37" i="27" s="1"/>
  <c r="J14" i="26"/>
  <c r="D5" i="26"/>
  <c r="J61" i="26"/>
  <c r="P35" i="26"/>
  <c r="J17" i="26"/>
  <c r="P43" i="26"/>
  <c r="J53" i="26"/>
  <c r="D28" i="26"/>
  <c r="J28" i="27" s="1"/>
  <c r="K28" i="27" s="1"/>
  <c r="D29" i="26"/>
  <c r="J29" i="27" s="1"/>
  <c r="K29" i="27" s="1"/>
  <c r="J63" i="26"/>
  <c r="D40" i="26"/>
  <c r="J40" i="27" s="1"/>
  <c r="K40" i="27" s="1"/>
  <c r="D19" i="26"/>
  <c r="J19" i="27" s="1"/>
  <c r="K19" i="27" s="1"/>
  <c r="D30" i="26"/>
  <c r="J30" i="27" s="1"/>
  <c r="K30" i="27" s="1"/>
  <c r="P29" i="26"/>
  <c r="J48" i="26"/>
  <c r="D35" i="26"/>
  <c r="J35" i="27" s="1"/>
  <c r="K35" i="27" s="1"/>
  <c r="P15" i="26"/>
  <c r="J38" i="26"/>
  <c r="J37" i="26" s="1"/>
  <c r="D21" i="26" s="1"/>
  <c r="J21" i="27" s="1"/>
  <c r="K21" i="27" s="1"/>
  <c r="J52" i="26"/>
  <c r="P42" i="26"/>
  <c r="P41" i="26"/>
  <c r="J13" i="26"/>
  <c r="D7" i="26"/>
  <c r="J8" i="27" s="1"/>
  <c r="K8" i="27" s="1"/>
  <c r="J47" i="26"/>
  <c r="P59" i="26"/>
  <c r="P58" i="26"/>
  <c r="P57" i="26" s="1"/>
  <c r="D26" i="26" s="1"/>
  <c r="J26" i="27" s="1"/>
  <c r="P20" i="26"/>
  <c r="J69" i="26"/>
  <c r="D31" i="26"/>
  <c r="J31" i="27" s="1"/>
  <c r="K31" i="27" s="1"/>
  <c r="D32" i="26"/>
  <c r="J32" i="27" s="1"/>
  <c r="K32" i="27" s="1"/>
  <c r="D33" i="26"/>
  <c r="J33" i="27" s="1"/>
  <c r="J49" i="26"/>
  <c r="J24" i="26"/>
  <c r="D42" i="26"/>
  <c r="J42" i="27" s="1"/>
  <c r="K42" i="27" s="1"/>
  <c r="P36" i="26"/>
  <c r="P52" i="26"/>
  <c r="J6" i="26"/>
  <c r="J10" i="26"/>
  <c r="J9" i="26"/>
  <c r="J11" i="26"/>
  <c r="J7" i="26"/>
  <c r="J23" i="26"/>
  <c r="D11" i="26"/>
  <c r="J11" i="27" s="1"/>
  <c r="K11" i="27" s="1"/>
  <c r="J45" i="26"/>
  <c r="J46" i="26"/>
  <c r="J44" i="26"/>
  <c r="J43" i="26" s="1"/>
  <c r="D12" i="26" s="1"/>
  <c r="J12" i="27" s="1"/>
  <c r="K12" i="27" s="1"/>
  <c r="D38" i="26"/>
  <c r="J38" i="27" s="1"/>
  <c r="K38" i="27" s="1"/>
  <c r="D39" i="26"/>
  <c r="J39" i="27" s="1"/>
  <c r="K39" i="27" s="1"/>
  <c r="J25" i="26"/>
  <c r="J28" i="26"/>
  <c r="J16" i="26"/>
  <c r="P27" i="26"/>
  <c r="P6" i="26"/>
  <c r="J30" i="26"/>
  <c r="J31" i="26"/>
  <c r="P16" i="26"/>
  <c r="J33" i="26"/>
  <c r="P34" i="26"/>
  <c r="P33" i="26" s="1"/>
  <c r="D22" i="26" s="1"/>
  <c r="J22" i="27" s="1"/>
  <c r="K22" i="27" s="1"/>
  <c r="J26" i="26"/>
  <c r="D27" i="26"/>
  <c r="J27" i="27" s="1"/>
  <c r="K27" i="27" s="1"/>
  <c r="J21" i="26"/>
  <c r="CN9" i="25"/>
  <c r="I67" i="26"/>
  <c r="O49" i="26"/>
  <c r="I27" i="26"/>
  <c r="C17" i="26"/>
  <c r="H17" i="27" s="1"/>
  <c r="I17" i="27" s="1"/>
  <c r="I56" i="26"/>
  <c r="I32" i="26"/>
  <c r="C37" i="26"/>
  <c r="H37" i="27" s="1"/>
  <c r="I37" i="27" s="1"/>
  <c r="I14" i="26"/>
  <c r="C5" i="26"/>
  <c r="I61" i="26"/>
  <c r="O35" i="26"/>
  <c r="I17" i="26"/>
  <c r="O43" i="26"/>
  <c r="I53" i="26"/>
  <c r="C28" i="26"/>
  <c r="H28" i="27" s="1"/>
  <c r="I28" i="27" s="1"/>
  <c r="C29" i="26"/>
  <c r="H29" i="27" s="1"/>
  <c r="I63" i="26"/>
  <c r="C40" i="26"/>
  <c r="H40" i="27" s="1"/>
  <c r="C19" i="26"/>
  <c r="H19" i="27" s="1"/>
  <c r="C30" i="26"/>
  <c r="H30" i="27" s="1"/>
  <c r="O29" i="26"/>
  <c r="O8" i="26"/>
  <c r="I48" i="26"/>
  <c r="C35" i="26"/>
  <c r="H35" i="27" s="1"/>
  <c r="O15" i="26"/>
  <c r="I38" i="26"/>
  <c r="I37" i="26" s="1"/>
  <c r="C21" i="26" s="1"/>
  <c r="H21" i="27" s="1"/>
  <c r="I52" i="26"/>
  <c r="O42" i="26"/>
  <c r="O41" i="26"/>
  <c r="I13" i="26"/>
  <c r="C7" i="26"/>
  <c r="H8" i="27" s="1"/>
  <c r="I47" i="26"/>
  <c r="O59" i="26"/>
  <c r="O58" i="26"/>
  <c r="O20" i="26"/>
  <c r="I69" i="26"/>
  <c r="C31" i="26"/>
  <c r="H31" i="27" s="1"/>
  <c r="C32" i="26"/>
  <c r="H32" i="27" s="1"/>
  <c r="C33" i="26"/>
  <c r="H33" i="27" s="1"/>
  <c r="Q32" i="28" s="1"/>
  <c r="S32" i="28" s="1"/>
  <c r="I49" i="26"/>
  <c r="I24" i="26"/>
  <c r="C42" i="26"/>
  <c r="H42" i="27" s="1"/>
  <c r="I42" i="27" s="1"/>
  <c r="O36" i="26"/>
  <c r="O52" i="26"/>
  <c r="I6" i="26"/>
  <c r="I10" i="26"/>
  <c r="I9" i="26"/>
  <c r="I11" i="26"/>
  <c r="I8" i="26"/>
  <c r="I7" i="26"/>
  <c r="I23" i="26"/>
  <c r="C11" i="26"/>
  <c r="H11" i="27" s="1"/>
  <c r="I45" i="26"/>
  <c r="I46" i="26"/>
  <c r="I44" i="26"/>
  <c r="C38" i="26"/>
  <c r="H38" i="27" s="1"/>
  <c r="I38" i="27" s="1"/>
  <c r="O54" i="26"/>
  <c r="C39" i="26"/>
  <c r="H39" i="27" s="1"/>
  <c r="I39" i="27" s="1"/>
  <c r="I25" i="26"/>
  <c r="I28" i="26"/>
  <c r="I16" i="26"/>
  <c r="O27" i="26"/>
  <c r="O6" i="26"/>
  <c r="I30" i="26"/>
  <c r="I31" i="26"/>
  <c r="O16" i="26"/>
  <c r="C10" i="26"/>
  <c r="H10" i="27" s="1"/>
  <c r="I33" i="26"/>
  <c r="O34" i="26"/>
  <c r="I26" i="26"/>
  <c r="I21" i="26"/>
  <c r="CN7" i="25"/>
  <c r="H67" i="26"/>
  <c r="N49" i="26"/>
  <c r="H27" i="26"/>
  <c r="B17" i="26"/>
  <c r="H56" i="26"/>
  <c r="K56" i="26" s="1"/>
  <c r="H32" i="26"/>
  <c r="B37" i="26"/>
  <c r="H14" i="26"/>
  <c r="K14" i="26" s="1"/>
  <c r="B5" i="26"/>
  <c r="H61" i="26"/>
  <c r="N35" i="26"/>
  <c r="Q35" i="26" s="1"/>
  <c r="H17" i="26"/>
  <c r="K17" i="26" s="1"/>
  <c r="N43" i="26"/>
  <c r="Q43" i="26" s="1"/>
  <c r="H53" i="26"/>
  <c r="B28" i="26"/>
  <c r="B29" i="26"/>
  <c r="H63" i="26"/>
  <c r="K63" i="26" s="1"/>
  <c r="B40" i="26"/>
  <c r="B19" i="26"/>
  <c r="E19" i="26" s="1"/>
  <c r="B30" i="26"/>
  <c r="N29" i="26"/>
  <c r="N8" i="26"/>
  <c r="H48" i="26"/>
  <c r="K48" i="26" s="1"/>
  <c r="B35" i="26"/>
  <c r="N15" i="26"/>
  <c r="B10" i="26"/>
  <c r="H38" i="26"/>
  <c r="H52" i="26"/>
  <c r="N42" i="26"/>
  <c r="Q42" i="26" s="1"/>
  <c r="N41" i="26"/>
  <c r="H13" i="26"/>
  <c r="K13" i="26" s="1"/>
  <c r="B7" i="26"/>
  <c r="H47" i="26"/>
  <c r="N59" i="26"/>
  <c r="N58" i="26"/>
  <c r="N20" i="26"/>
  <c r="H69" i="26"/>
  <c r="B31" i="26"/>
  <c r="B32" i="26"/>
  <c r="B33" i="26"/>
  <c r="H49" i="26"/>
  <c r="K49" i="26" s="1"/>
  <c r="H24" i="26"/>
  <c r="B42" i="26"/>
  <c r="N36" i="26"/>
  <c r="Q36" i="26" s="1"/>
  <c r="N52" i="26"/>
  <c r="Q52" i="26" s="1"/>
  <c r="H6" i="26"/>
  <c r="H10" i="26"/>
  <c r="K10" i="26" s="1"/>
  <c r="H9" i="26"/>
  <c r="K9" i="26" s="1"/>
  <c r="H11" i="26"/>
  <c r="K11" i="26" s="1"/>
  <c r="H8" i="26"/>
  <c r="H7" i="26"/>
  <c r="K7" i="26" s="1"/>
  <c r="H23" i="26"/>
  <c r="K23" i="26" s="1"/>
  <c r="B11" i="26"/>
  <c r="H45" i="26"/>
  <c r="H46" i="26"/>
  <c r="K46" i="26" s="1"/>
  <c r="H44" i="26"/>
  <c r="B38" i="26"/>
  <c r="N54" i="26"/>
  <c r="H51" i="26"/>
  <c r="B39" i="26"/>
  <c r="H25" i="26"/>
  <c r="K25" i="26" s="1"/>
  <c r="H28" i="26"/>
  <c r="H16" i="26"/>
  <c r="N27" i="26"/>
  <c r="N6" i="26"/>
  <c r="H30" i="26"/>
  <c r="H31" i="26"/>
  <c r="N16" i="26"/>
  <c r="Q16" i="26" s="1"/>
  <c r="H33" i="26"/>
  <c r="K33" i="26" s="1"/>
  <c r="N34" i="26"/>
  <c r="H26" i="26"/>
  <c r="B27" i="26"/>
  <c r="H21" i="26"/>
  <c r="I11" i="27" l="1"/>
  <c r="Q17" i="28"/>
  <c r="I35" i="27"/>
  <c r="Q35" i="28"/>
  <c r="Q34" i="28" s="1"/>
  <c r="I30" i="27"/>
  <c r="Q8" i="28"/>
  <c r="I29" i="27"/>
  <c r="Q9" i="28"/>
  <c r="K26" i="27"/>
  <c r="X6" i="28"/>
  <c r="X5" i="28" s="1"/>
  <c r="T32" i="28"/>
  <c r="I10" i="27"/>
  <c r="Q28" i="28"/>
  <c r="O5" i="26"/>
  <c r="C20" i="26" s="1"/>
  <c r="H20" i="27" s="1"/>
  <c r="I8" i="27"/>
  <c r="Q29" i="28"/>
  <c r="T29" i="28" s="1"/>
  <c r="I19" i="27"/>
  <c r="Q22" i="28"/>
  <c r="D15" i="27"/>
  <c r="E15" i="27" s="1"/>
  <c r="G15" i="27"/>
  <c r="R19" i="28"/>
  <c r="S28" i="28"/>
  <c r="I32" i="27"/>
  <c r="Q33" i="28"/>
  <c r="T33" i="28" s="1"/>
  <c r="I21" i="27"/>
  <c r="Q11" i="28"/>
  <c r="I40" i="27"/>
  <c r="Q41" i="28"/>
  <c r="T11" i="28"/>
  <c r="L43" i="28"/>
  <c r="I31" i="27"/>
  <c r="Q31" i="28"/>
  <c r="S31" i="28" s="1"/>
  <c r="O13" i="26"/>
  <c r="C25" i="26" s="1"/>
  <c r="H25" i="27" s="1"/>
  <c r="Q12" i="28" s="1"/>
  <c r="D41" i="27"/>
  <c r="E41" i="27" s="1"/>
  <c r="G41" i="27"/>
  <c r="S17" i="28"/>
  <c r="K36" i="28"/>
  <c r="Y13" i="28"/>
  <c r="Z13" i="28" s="1"/>
  <c r="Y25" i="28"/>
  <c r="Z25" i="28" s="1"/>
  <c r="L25" i="28"/>
  <c r="K10" i="28"/>
  <c r="K11" i="28"/>
  <c r="K14" i="28"/>
  <c r="S12" i="28"/>
  <c r="K26" i="28"/>
  <c r="K24" i="28" s="1"/>
  <c r="T28" i="28"/>
  <c r="T31" i="28"/>
  <c r="Y31" i="28"/>
  <c r="AA31" i="28" s="1"/>
  <c r="K21" i="28"/>
  <c r="R5" i="28"/>
  <c r="K31" i="26"/>
  <c r="K28" i="26"/>
  <c r="Q54" i="26"/>
  <c r="K45" i="26"/>
  <c r="K24" i="26"/>
  <c r="Q59" i="26"/>
  <c r="I60" i="26"/>
  <c r="C6" i="26" s="1"/>
  <c r="H7" i="27" s="1"/>
  <c r="P26" i="26"/>
  <c r="D24" i="26" s="1"/>
  <c r="J24" i="27" s="1"/>
  <c r="K24" i="27" s="1"/>
  <c r="AA6" i="28"/>
  <c r="Y9" i="28"/>
  <c r="AA9" i="28" s="1"/>
  <c r="S7" i="28"/>
  <c r="K7" i="28"/>
  <c r="AA8" i="28"/>
  <c r="S11" i="28"/>
  <c r="K5" i="28"/>
  <c r="Z12" i="28"/>
  <c r="AA12" i="28"/>
  <c r="Z28" i="28"/>
  <c r="AA28" i="28"/>
  <c r="Z6" i="28"/>
  <c r="Z9" i="28"/>
  <c r="Y11" i="28"/>
  <c r="Z11" i="28" s="1"/>
  <c r="S38" i="28"/>
  <c r="K38" i="28"/>
  <c r="R44" i="28"/>
  <c r="S39" i="28"/>
  <c r="K39" i="28"/>
  <c r="Y39" i="28" s="1"/>
  <c r="AA39" i="28" s="1"/>
  <c r="S40" i="28"/>
  <c r="K40" i="28"/>
  <c r="Y40" i="28" s="1"/>
  <c r="AA40" i="28" s="1"/>
  <c r="T42" i="28"/>
  <c r="S42" i="28"/>
  <c r="K42" i="28"/>
  <c r="AA15" i="28"/>
  <c r="K20" i="28"/>
  <c r="S22" i="28"/>
  <c r="K23" i="28"/>
  <c r="S33" i="28"/>
  <c r="K35" i="28"/>
  <c r="T35" i="28"/>
  <c r="T38" i="28"/>
  <c r="T39" i="28"/>
  <c r="T40" i="28"/>
  <c r="T41" i="28"/>
  <c r="Z41" i="28"/>
  <c r="S43" i="28"/>
  <c r="T43" i="28"/>
  <c r="AA22" i="28"/>
  <c r="Y36" i="28"/>
  <c r="AA36" i="28" s="1"/>
  <c r="L36" i="28"/>
  <c r="X16" i="28"/>
  <c r="AA17" i="28"/>
  <c r="Y26" i="28"/>
  <c r="S29" i="28"/>
  <c r="T34" i="28"/>
  <c r="X44" i="28"/>
  <c r="R16" i="28"/>
  <c r="T17" i="28"/>
  <c r="Z17" i="28"/>
  <c r="K18" i="28"/>
  <c r="Z22" i="28"/>
  <c r="R24" i="28"/>
  <c r="AA27" i="28"/>
  <c r="AA29" i="28"/>
  <c r="K33" i="28"/>
  <c r="S34" i="28"/>
  <c r="S35" i="28"/>
  <c r="M36" i="28"/>
  <c r="Z36" i="28"/>
  <c r="AA43" i="28"/>
  <c r="Z43" i="28"/>
  <c r="M25" i="28"/>
  <c r="F11" i="27"/>
  <c r="E11" i="26"/>
  <c r="N5" i="26"/>
  <c r="B20" i="26" s="1"/>
  <c r="Q6" i="26"/>
  <c r="F8" i="27"/>
  <c r="E7" i="26"/>
  <c r="F6" i="27"/>
  <c r="G6" i="27" s="1"/>
  <c r="E5" i="26"/>
  <c r="I5" i="26"/>
  <c r="C9" i="26" s="1"/>
  <c r="H9" i="27" s="1"/>
  <c r="J6" i="27"/>
  <c r="K6" i="27" s="1"/>
  <c r="H5" i="26"/>
  <c r="B9" i="26" s="1"/>
  <c r="K6" i="26"/>
  <c r="F10" i="27"/>
  <c r="H6" i="27"/>
  <c r="H20" i="26"/>
  <c r="B14" i="26" s="1"/>
  <c r="K21" i="26"/>
  <c r="F32" i="27"/>
  <c r="E32" i="26"/>
  <c r="Q58" i="26"/>
  <c r="N57" i="26"/>
  <c r="B26" i="26" s="1"/>
  <c r="N23" i="26"/>
  <c r="N19" i="26" s="1"/>
  <c r="B23" i="26" s="1"/>
  <c r="F29" i="27"/>
  <c r="E29" i="26"/>
  <c r="F17" i="27"/>
  <c r="G17" i="27" s="1"/>
  <c r="E17" i="26"/>
  <c r="H66" i="26"/>
  <c r="B34" i="26" s="1"/>
  <c r="K67" i="26"/>
  <c r="O26" i="26"/>
  <c r="C24" i="26" s="1"/>
  <c r="H24" i="27" s="1"/>
  <c r="I24" i="27" s="1"/>
  <c r="D19" i="27"/>
  <c r="E19" i="27" s="1"/>
  <c r="P13" i="26"/>
  <c r="D25" i="26" s="1"/>
  <c r="J25" i="27" s="1"/>
  <c r="J60" i="26"/>
  <c r="D6" i="26" s="1"/>
  <c r="J7" i="27" s="1"/>
  <c r="K7" i="27" s="1"/>
  <c r="Q27" i="26"/>
  <c r="N26" i="26"/>
  <c r="B24" i="26" s="1"/>
  <c r="N44" i="26"/>
  <c r="P48" i="26"/>
  <c r="D16" i="26" s="1"/>
  <c r="J16" i="27" s="1"/>
  <c r="K16" i="27" s="1"/>
  <c r="J8" i="26"/>
  <c r="K8" i="26" s="1"/>
  <c r="P8" i="26"/>
  <c r="P5" i="26" s="1"/>
  <c r="D20" i="26" s="1"/>
  <c r="J20" i="27" s="1"/>
  <c r="K20" i="27" s="1"/>
  <c r="F31" i="27"/>
  <c r="E31" i="26"/>
  <c r="D42" i="27"/>
  <c r="E42" i="27" s="1"/>
  <c r="I51" i="26"/>
  <c r="K51" i="26" s="1"/>
  <c r="K30" i="26"/>
  <c r="F38" i="27"/>
  <c r="E38" i="26"/>
  <c r="E42" i="26"/>
  <c r="K69" i="26"/>
  <c r="K47" i="26"/>
  <c r="K52" i="26"/>
  <c r="N13" i="26"/>
  <c r="B25" i="26" s="1"/>
  <c r="Q15" i="26"/>
  <c r="Q13" i="26" s="1"/>
  <c r="Q29" i="26"/>
  <c r="F40" i="27"/>
  <c r="E40" i="26"/>
  <c r="K53" i="26"/>
  <c r="K61" i="26"/>
  <c r="H60" i="26"/>
  <c r="B6" i="26" s="1"/>
  <c r="K32" i="26"/>
  <c r="K27" i="26"/>
  <c r="O33" i="26"/>
  <c r="C22" i="26" s="1"/>
  <c r="H22" i="27" s="1"/>
  <c r="O48" i="26"/>
  <c r="C16" i="26" s="1"/>
  <c r="H16" i="27" s="1"/>
  <c r="J20" i="26"/>
  <c r="D14" i="26" s="1"/>
  <c r="J14" i="27" s="1"/>
  <c r="K14" i="27" s="1"/>
  <c r="P23" i="26"/>
  <c r="P19" i="26" s="1"/>
  <c r="D23" i="26" s="1"/>
  <c r="J23" i="27" s="1"/>
  <c r="K23" i="27" s="1"/>
  <c r="D10" i="26"/>
  <c r="J10" i="27" s="1"/>
  <c r="K10" i="27" s="1"/>
  <c r="J66" i="26"/>
  <c r="D34" i="26" s="1"/>
  <c r="J34" i="27" s="1"/>
  <c r="K34" i="27" s="1"/>
  <c r="F27" i="27"/>
  <c r="G27" i="27" s="1"/>
  <c r="F39" i="27"/>
  <c r="E39" i="26"/>
  <c r="F28" i="27"/>
  <c r="E28" i="26"/>
  <c r="F37" i="27"/>
  <c r="E37" i="26"/>
  <c r="K26" i="26"/>
  <c r="K16" i="26"/>
  <c r="Q34" i="26"/>
  <c r="N33" i="26"/>
  <c r="B22" i="26" s="1"/>
  <c r="H43" i="26"/>
  <c r="B12" i="26" s="1"/>
  <c r="K44" i="26"/>
  <c r="B18" i="26"/>
  <c r="F33" i="27"/>
  <c r="E33" i="26"/>
  <c r="Q20" i="26"/>
  <c r="N40" i="26"/>
  <c r="B13" i="26" s="1"/>
  <c r="Q41" i="26"/>
  <c r="K38" i="26"/>
  <c r="K37" i="26" s="1"/>
  <c r="H37" i="26"/>
  <c r="B21" i="26" s="1"/>
  <c r="F35" i="27"/>
  <c r="E35" i="26"/>
  <c r="F30" i="27"/>
  <c r="E30" i="26"/>
  <c r="N48" i="26"/>
  <c r="B16" i="26" s="1"/>
  <c r="Q49" i="26"/>
  <c r="Q48" i="26" s="1"/>
  <c r="I20" i="26"/>
  <c r="C14" i="26" s="1"/>
  <c r="H14" i="27" s="1"/>
  <c r="O44" i="26"/>
  <c r="O40" i="26" s="1"/>
  <c r="C13" i="26" s="1"/>
  <c r="H13" i="27" s="1"/>
  <c r="I13" i="27" s="1"/>
  <c r="O57" i="26"/>
  <c r="C26" i="26" s="1"/>
  <c r="H26" i="27" s="1"/>
  <c r="O23" i="26"/>
  <c r="O19" i="26" s="1"/>
  <c r="C23" i="26" s="1"/>
  <c r="H23" i="27" s="1"/>
  <c r="C27" i="26"/>
  <c r="H27" i="27" s="1"/>
  <c r="I27" i="27" s="1"/>
  <c r="I66" i="26"/>
  <c r="C34" i="26" s="1"/>
  <c r="H34" i="27" s="1"/>
  <c r="P44" i="26"/>
  <c r="P40" i="26" s="1"/>
  <c r="D13" i="26" s="1"/>
  <c r="J13" i="27" s="1"/>
  <c r="K13" i="27" s="1"/>
  <c r="CN10" i="25"/>
  <c r="D36" i="27"/>
  <c r="E36" i="27" s="1"/>
  <c r="E36" i="26"/>
  <c r="I26" i="27" l="1"/>
  <c r="Q6" i="28"/>
  <c r="G35" i="27"/>
  <c r="J35" i="28"/>
  <c r="G37" i="27"/>
  <c r="J38" i="28"/>
  <c r="G39" i="27"/>
  <c r="J40" i="28"/>
  <c r="G31" i="27"/>
  <c r="J31" i="28"/>
  <c r="G29" i="27"/>
  <c r="J9" i="28"/>
  <c r="I6" i="27"/>
  <c r="Q25" i="28"/>
  <c r="S9" i="28"/>
  <c r="T9" i="28"/>
  <c r="I34" i="27"/>
  <c r="Q15" i="28"/>
  <c r="G32" i="27"/>
  <c r="J33" i="28"/>
  <c r="C33" i="28" s="1"/>
  <c r="G10" i="27"/>
  <c r="J28" i="28"/>
  <c r="I9" i="27"/>
  <c r="Q27" i="28"/>
  <c r="G8" i="27"/>
  <c r="J29" i="28"/>
  <c r="G11" i="27"/>
  <c r="J17" i="28"/>
  <c r="I7" i="27"/>
  <c r="Q26" i="28"/>
  <c r="C22" i="28"/>
  <c r="T22" i="28"/>
  <c r="I20" i="27"/>
  <c r="Q10" i="28"/>
  <c r="I14" i="27"/>
  <c r="Q20" i="28"/>
  <c r="G30" i="27"/>
  <c r="J8" i="28"/>
  <c r="G28" i="27"/>
  <c r="J7" i="28"/>
  <c r="I16" i="27"/>
  <c r="Q21" i="28"/>
  <c r="G40" i="27"/>
  <c r="J41" i="28"/>
  <c r="C41" i="28"/>
  <c r="S41" i="28"/>
  <c r="S8" i="28"/>
  <c r="T8" i="28"/>
  <c r="I23" i="27"/>
  <c r="Q14" i="28"/>
  <c r="D33" i="27"/>
  <c r="J32" i="28"/>
  <c r="I22" i="27"/>
  <c r="Q13" i="28"/>
  <c r="G38" i="27"/>
  <c r="J39" i="28"/>
  <c r="Y10" i="28"/>
  <c r="L40" i="28"/>
  <c r="AA25" i="28"/>
  <c r="AA11" i="28"/>
  <c r="Z39" i="28"/>
  <c r="AA13" i="28"/>
  <c r="Y14" i="28"/>
  <c r="Z31" i="28"/>
  <c r="Z40" i="28"/>
  <c r="Y24" i="28"/>
  <c r="Y21" i="28"/>
  <c r="I43" i="26"/>
  <c r="C12" i="26" s="1"/>
  <c r="H12" i="27" s="1"/>
  <c r="B44" i="26"/>
  <c r="Y7" i="28"/>
  <c r="L7" i="28"/>
  <c r="E43" i="28"/>
  <c r="F43" i="28"/>
  <c r="Y33" i="28"/>
  <c r="M33" i="28"/>
  <c r="F41" i="28"/>
  <c r="E41" i="28"/>
  <c r="F36" i="28"/>
  <c r="E36" i="28"/>
  <c r="K34" i="28"/>
  <c r="Y35" i="28"/>
  <c r="M35" i="28"/>
  <c r="L23" i="28"/>
  <c r="Y23" i="28"/>
  <c r="K19" i="28"/>
  <c r="Y20" i="28"/>
  <c r="L42" i="28"/>
  <c r="Y42" i="28"/>
  <c r="M42" i="28"/>
  <c r="K44" i="28"/>
  <c r="Y38" i="28"/>
  <c r="Y18" i="28"/>
  <c r="K16" i="28"/>
  <c r="Z26" i="28"/>
  <c r="AA26" i="28"/>
  <c r="D30" i="27"/>
  <c r="E30" i="27" s="1"/>
  <c r="F23" i="27"/>
  <c r="E23" i="26"/>
  <c r="K43" i="26"/>
  <c r="E27" i="26"/>
  <c r="F25" i="27"/>
  <c r="E25" i="26"/>
  <c r="D17" i="27"/>
  <c r="E17" i="27" s="1"/>
  <c r="F26" i="27"/>
  <c r="E26" i="26"/>
  <c r="K20" i="26"/>
  <c r="H44" i="27"/>
  <c r="D10" i="27"/>
  <c r="E10" i="27" s="1"/>
  <c r="F12" i="27"/>
  <c r="D28" i="27"/>
  <c r="E28" i="27" s="1"/>
  <c r="D27" i="27"/>
  <c r="E27" i="27" s="1"/>
  <c r="F7" i="27"/>
  <c r="E6" i="26"/>
  <c r="D40" i="27"/>
  <c r="E40" i="27" s="1"/>
  <c r="CN13" i="25"/>
  <c r="CN12" i="25"/>
  <c r="Q44" i="26"/>
  <c r="Q40" i="26" s="1"/>
  <c r="K66" i="26"/>
  <c r="F65" i="26"/>
  <c r="Q57" i="26"/>
  <c r="R56" i="26"/>
  <c r="F14" i="27"/>
  <c r="E14" i="26"/>
  <c r="Q8" i="26"/>
  <c r="Q5" i="26" s="1"/>
  <c r="K5" i="26"/>
  <c r="D6" i="27"/>
  <c r="E6" i="27" s="1"/>
  <c r="F20" i="27"/>
  <c r="E20" i="26"/>
  <c r="F16" i="27"/>
  <c r="E16" i="26"/>
  <c r="D35" i="27"/>
  <c r="E35" i="27" s="1"/>
  <c r="F13" i="27"/>
  <c r="G13" i="27" s="1"/>
  <c r="E13" i="26"/>
  <c r="F22" i="27"/>
  <c r="E22" i="26"/>
  <c r="K60" i="26"/>
  <c r="F59" i="26"/>
  <c r="D38" i="27"/>
  <c r="E38" i="27" s="1"/>
  <c r="D31" i="27"/>
  <c r="E31" i="27" s="1"/>
  <c r="F24" i="27"/>
  <c r="G24" i="27" s="1"/>
  <c r="E24" i="26"/>
  <c r="F34" i="27"/>
  <c r="E34" i="26"/>
  <c r="D29" i="27"/>
  <c r="E29" i="27" s="1"/>
  <c r="J5" i="26"/>
  <c r="D9" i="26" s="1"/>
  <c r="J9" i="27" s="1"/>
  <c r="K9" i="27" s="1"/>
  <c r="F9" i="27"/>
  <c r="F21" i="27"/>
  <c r="E21" i="26"/>
  <c r="F18" i="27"/>
  <c r="G18" i="27" s="1"/>
  <c r="E18" i="26"/>
  <c r="R33" i="26"/>
  <c r="Q33" i="26"/>
  <c r="D37" i="27"/>
  <c r="E37" i="27" s="1"/>
  <c r="D39" i="27"/>
  <c r="E39" i="27" s="1"/>
  <c r="R26" i="26"/>
  <c r="Q26" i="26"/>
  <c r="Q23" i="26"/>
  <c r="Q19" i="26" s="1"/>
  <c r="D32" i="27"/>
  <c r="E32" i="27" s="1"/>
  <c r="E10" i="26"/>
  <c r="D44" i="26"/>
  <c r="D8" i="27"/>
  <c r="E8" i="27" s="1"/>
  <c r="D11" i="27"/>
  <c r="E11" i="27" s="1"/>
  <c r="G7" i="27" l="1"/>
  <c r="J26" i="28"/>
  <c r="G26" i="27"/>
  <c r="J6" i="28"/>
  <c r="S13" i="28"/>
  <c r="T13" i="28"/>
  <c r="T14" i="28"/>
  <c r="S14" i="28"/>
  <c r="T21" i="28"/>
  <c r="S21" i="28"/>
  <c r="C8" i="28"/>
  <c r="L8" i="28"/>
  <c r="M8" i="28"/>
  <c r="T10" i="28"/>
  <c r="S10" i="28"/>
  <c r="S26" i="28"/>
  <c r="T26" i="28"/>
  <c r="C17" i="28"/>
  <c r="M17" i="28"/>
  <c r="L17" i="28"/>
  <c r="T27" i="28"/>
  <c r="S27" i="28"/>
  <c r="E33" i="28"/>
  <c r="F33" i="28"/>
  <c r="C9" i="28"/>
  <c r="L9" i="28"/>
  <c r="M9" i="28"/>
  <c r="C40" i="28"/>
  <c r="M40" i="28"/>
  <c r="C35" i="28"/>
  <c r="J34" i="28"/>
  <c r="C34" i="28" s="1"/>
  <c r="L35" i="28"/>
  <c r="G21" i="27"/>
  <c r="J11" i="28"/>
  <c r="G20" i="27"/>
  <c r="J10" i="28"/>
  <c r="G34" i="27"/>
  <c r="J15" i="28"/>
  <c r="G22" i="27"/>
  <c r="J13" i="28"/>
  <c r="G14" i="27"/>
  <c r="J20" i="28"/>
  <c r="I12" i="27"/>
  <c r="Q18" i="28"/>
  <c r="C39" i="28"/>
  <c r="M39" i="28"/>
  <c r="L39" i="28"/>
  <c r="C32" i="28"/>
  <c r="M32" i="28"/>
  <c r="L32" i="28"/>
  <c r="L41" i="28"/>
  <c r="M41" i="28"/>
  <c r="C7" i="28"/>
  <c r="M7" i="28"/>
  <c r="Q19" i="28"/>
  <c r="T20" i="28"/>
  <c r="S20" i="28"/>
  <c r="C29" i="28"/>
  <c r="L29" i="28"/>
  <c r="M29" i="28"/>
  <c r="C28" i="28"/>
  <c r="M28" i="28"/>
  <c r="L28" i="28"/>
  <c r="S15" i="28"/>
  <c r="T15" i="28"/>
  <c r="C25" i="28"/>
  <c r="Q24" i="28"/>
  <c r="T25" i="28"/>
  <c r="S25" i="28"/>
  <c r="C31" i="28"/>
  <c r="L31" i="28"/>
  <c r="M31" i="28"/>
  <c r="C38" i="28"/>
  <c r="L38" i="28"/>
  <c r="M38" i="28"/>
  <c r="S6" i="28"/>
  <c r="Q5" i="28"/>
  <c r="T6" i="28"/>
  <c r="G9" i="27"/>
  <c r="J27" i="28"/>
  <c r="G16" i="27"/>
  <c r="J21" i="28"/>
  <c r="G12" i="27"/>
  <c r="J18" i="28"/>
  <c r="D25" i="27"/>
  <c r="J12" i="28"/>
  <c r="G23" i="27"/>
  <c r="J14" i="28"/>
  <c r="E22" i="28"/>
  <c r="F22" i="28"/>
  <c r="L33" i="28"/>
  <c r="AA21" i="28"/>
  <c r="Z21" i="28"/>
  <c r="AA14" i="28"/>
  <c r="Z14" i="28"/>
  <c r="AA24" i="28"/>
  <c r="Z24" i="28"/>
  <c r="Z10" i="28"/>
  <c r="AA10" i="28"/>
  <c r="C44" i="26"/>
  <c r="E12" i="26"/>
  <c r="Y19" i="28"/>
  <c r="AA20" i="28"/>
  <c r="Z20" i="28"/>
  <c r="L34" i="28"/>
  <c r="M34" i="28"/>
  <c r="AA42" i="28"/>
  <c r="Z42" i="28"/>
  <c r="Z23" i="28"/>
  <c r="AA23" i="28"/>
  <c r="Y44" i="28"/>
  <c r="AA38" i="28"/>
  <c r="Z38" i="28"/>
  <c r="Y34" i="28"/>
  <c r="AA35" i="28"/>
  <c r="Z35" i="28"/>
  <c r="Z7" i="28"/>
  <c r="AA7" i="28"/>
  <c r="Y5" i="28"/>
  <c r="AA18" i="28"/>
  <c r="Y16" i="28"/>
  <c r="Z18" i="28"/>
  <c r="AA33" i="28"/>
  <c r="Z33" i="28"/>
  <c r="D34" i="27"/>
  <c r="E34" i="27" s="1"/>
  <c r="D13" i="27"/>
  <c r="E13" i="27" s="1"/>
  <c r="D16" i="27"/>
  <c r="E16" i="27" s="1"/>
  <c r="D7" i="27"/>
  <c r="E7" i="27" s="1"/>
  <c r="D21" i="27"/>
  <c r="E21" i="27" s="1"/>
  <c r="D14" i="27"/>
  <c r="E14" i="27" s="1"/>
  <c r="D26" i="27"/>
  <c r="E26" i="27" s="1"/>
  <c r="D23" i="27"/>
  <c r="E23" i="27" s="1"/>
  <c r="D18" i="27"/>
  <c r="E18" i="27" s="1"/>
  <c r="E9" i="26"/>
  <c r="E44" i="26" s="1"/>
  <c r="E46" i="26" s="1"/>
  <c r="D24" i="27"/>
  <c r="E24" i="27" s="1"/>
  <c r="D22" i="27"/>
  <c r="E22" i="27" s="1"/>
  <c r="D20" i="27"/>
  <c r="E20" i="27" s="1"/>
  <c r="D12" i="27"/>
  <c r="E12" i="27" s="1"/>
  <c r="J44" i="27"/>
  <c r="X45" i="28" s="1"/>
  <c r="D9" i="27"/>
  <c r="E9" i="27" s="1"/>
  <c r="M65" i="26"/>
  <c r="F44" i="27"/>
  <c r="T5" i="28" l="1"/>
  <c r="S5" i="28"/>
  <c r="F31" i="28"/>
  <c r="E31" i="28"/>
  <c r="E25" i="28"/>
  <c r="F25" i="28"/>
  <c r="F29" i="28"/>
  <c r="E29" i="28"/>
  <c r="C20" i="28"/>
  <c r="J19" i="28"/>
  <c r="L20" i="28"/>
  <c r="M20" i="28"/>
  <c r="C15" i="28"/>
  <c r="L15" i="28"/>
  <c r="M15" i="28"/>
  <c r="C11" i="28"/>
  <c r="M11" i="28"/>
  <c r="L11" i="28"/>
  <c r="E34" i="28"/>
  <c r="F34" i="28"/>
  <c r="C6" i="28"/>
  <c r="J5" i="28"/>
  <c r="M6" i="28"/>
  <c r="L6" i="28"/>
  <c r="D44" i="27"/>
  <c r="C14" i="28"/>
  <c r="L14" i="28"/>
  <c r="M14" i="28"/>
  <c r="C18" i="28"/>
  <c r="L18" i="28"/>
  <c r="M18" i="28"/>
  <c r="C27" i="28"/>
  <c r="L27" i="28"/>
  <c r="M27" i="28"/>
  <c r="E38" i="28"/>
  <c r="F38" i="28"/>
  <c r="F28" i="28"/>
  <c r="E28" i="28"/>
  <c r="F7" i="28"/>
  <c r="E7" i="28"/>
  <c r="F39" i="28"/>
  <c r="E39" i="28"/>
  <c r="F35" i="28"/>
  <c r="E35" i="28"/>
  <c r="F8" i="28"/>
  <c r="E8" i="28"/>
  <c r="E32" i="28"/>
  <c r="F32" i="28"/>
  <c r="T18" i="28"/>
  <c r="S18" i="28"/>
  <c r="Q16" i="28"/>
  <c r="Q44" i="28"/>
  <c r="Q45" i="28" s="1"/>
  <c r="C13" i="28"/>
  <c r="M13" i="28"/>
  <c r="L13" i="28"/>
  <c r="C10" i="28"/>
  <c r="M10" i="28"/>
  <c r="L10" i="28"/>
  <c r="F9" i="28"/>
  <c r="E9" i="28"/>
  <c r="F17" i="28"/>
  <c r="E17" i="28"/>
  <c r="C26" i="28"/>
  <c r="J24" i="28"/>
  <c r="M26" i="28"/>
  <c r="L26" i="28"/>
  <c r="C12" i="28"/>
  <c r="E12" i="28" s="1"/>
  <c r="L12" i="28"/>
  <c r="C21" i="28"/>
  <c r="M21" i="28"/>
  <c r="L21" i="28"/>
  <c r="J44" i="28"/>
  <c r="T24" i="28"/>
  <c r="S24" i="28"/>
  <c r="T19" i="28"/>
  <c r="S19" i="28"/>
  <c r="E40" i="28"/>
  <c r="F40" i="28"/>
  <c r="J16" i="28"/>
  <c r="Z5" i="28"/>
  <c r="AA5" i="28"/>
  <c r="Z34" i="28"/>
  <c r="AA34" i="28"/>
  <c r="Z16" i="28"/>
  <c r="AA16" i="28"/>
  <c r="AA19" i="28"/>
  <c r="Z19" i="28"/>
  <c r="D45" i="27"/>
  <c r="L16" i="28" l="1"/>
  <c r="M16" i="28"/>
  <c r="F26" i="28"/>
  <c r="E26" i="28"/>
  <c r="C16" i="28"/>
  <c r="T16" i="28"/>
  <c r="S16" i="28"/>
  <c r="F14" i="28"/>
  <c r="E14" i="28"/>
  <c r="M5" i="28"/>
  <c r="L5" i="28"/>
  <c r="C19" i="28"/>
  <c r="L19" i="28"/>
  <c r="M19" i="28"/>
  <c r="E21" i="28"/>
  <c r="F21" i="28"/>
  <c r="E13" i="28"/>
  <c r="F13" i="28"/>
  <c r="E18" i="28"/>
  <c r="F18" i="28"/>
  <c r="F6" i="28"/>
  <c r="E6" i="28"/>
  <c r="F15" i="28"/>
  <c r="E15" i="28"/>
  <c r="E20" i="28"/>
  <c r="F20" i="28"/>
  <c r="J45" i="28"/>
  <c r="C44" i="28"/>
  <c r="C45" i="28" s="1"/>
  <c r="C24" i="28"/>
  <c r="L24" i="28"/>
  <c r="M24" i="28"/>
  <c r="F10" i="28"/>
  <c r="E10" i="28"/>
  <c r="F27" i="28"/>
  <c r="E27" i="28"/>
  <c r="E11" i="28"/>
  <c r="F11" i="28"/>
  <c r="C5" i="28"/>
  <c r="H36" i="4"/>
  <c r="I36" i="4"/>
  <c r="J36" i="4"/>
  <c r="K36" i="4"/>
  <c r="L36" i="4"/>
  <c r="M36" i="4"/>
  <c r="N36" i="4"/>
  <c r="O36" i="4"/>
  <c r="P36" i="4"/>
  <c r="Q36" i="4"/>
  <c r="C36" i="4"/>
  <c r="F36" i="4"/>
  <c r="G36" i="4"/>
  <c r="E36" i="4"/>
  <c r="D36" i="4"/>
  <c r="F19" i="28" l="1"/>
  <c r="E19" i="28"/>
  <c r="E5" i="28"/>
  <c r="F5" i="28"/>
  <c r="F24" i="28"/>
  <c r="E24" i="28"/>
  <c r="F16" i="28"/>
  <c r="E16" i="28"/>
  <c r="E25" i="20"/>
  <c r="D25" i="20"/>
  <c r="E21" i="20"/>
  <c r="D21" i="20"/>
  <c r="E17" i="20"/>
  <c r="Q19" i="4" l="1"/>
  <c r="Q21" i="4" s="1"/>
  <c r="Q18" i="4"/>
  <c r="H17" i="4"/>
  <c r="Q17" i="4"/>
  <c r="Q13" i="4"/>
  <c r="Q9" i="4"/>
  <c r="D17" i="4"/>
  <c r="O51" i="6" l="1"/>
  <c r="O28" i="6"/>
  <c r="D55" i="6" l="1"/>
  <c r="F55" i="6"/>
  <c r="H55" i="6"/>
  <c r="J55" i="6"/>
  <c r="D56" i="6"/>
  <c r="F56" i="6"/>
  <c r="H56" i="6"/>
  <c r="J56" i="6"/>
  <c r="D57" i="6"/>
  <c r="F57" i="6"/>
  <c r="H57" i="6"/>
  <c r="J57" i="6"/>
  <c r="D58" i="6"/>
  <c r="F58" i="6"/>
  <c r="H58" i="6"/>
  <c r="J58" i="6"/>
  <c r="D59" i="6"/>
  <c r="F59" i="6"/>
  <c r="H59" i="6"/>
  <c r="J59" i="6"/>
  <c r="D60" i="6"/>
  <c r="F60" i="6"/>
  <c r="H60" i="6"/>
  <c r="J60" i="6"/>
  <c r="D61" i="6"/>
  <c r="F61" i="6"/>
  <c r="H61" i="6"/>
  <c r="J61" i="6"/>
  <c r="D62" i="6"/>
  <c r="F62" i="6"/>
  <c r="H62" i="6"/>
  <c r="J62" i="6"/>
  <c r="D63" i="6"/>
  <c r="F63" i="6"/>
  <c r="H63" i="6"/>
  <c r="J63" i="6"/>
  <c r="D64" i="6"/>
  <c r="F64" i="6"/>
  <c r="H64" i="6"/>
  <c r="J64" i="6"/>
  <c r="D16" i="6"/>
  <c r="D27" i="6" s="1"/>
  <c r="N55" i="6"/>
  <c r="N56" i="6"/>
  <c r="N57" i="6"/>
  <c r="N58" i="6"/>
  <c r="N59" i="6"/>
  <c r="N60" i="6"/>
  <c r="N61" i="6"/>
  <c r="N62" i="6"/>
  <c r="N63" i="6"/>
  <c r="N64" i="6"/>
  <c r="M55" i="6"/>
  <c r="M56" i="6"/>
  <c r="M57" i="6"/>
  <c r="M58" i="6"/>
  <c r="M59" i="6"/>
  <c r="M60" i="6"/>
  <c r="M61" i="6"/>
  <c r="M62" i="6"/>
  <c r="M63" i="6"/>
  <c r="M64" i="6"/>
  <c r="M65" i="6"/>
  <c r="M66" i="6"/>
  <c r="L55" i="6"/>
  <c r="O55" i="6" s="1"/>
  <c r="L56" i="6"/>
  <c r="L57" i="6"/>
  <c r="L58" i="6"/>
  <c r="L59" i="6"/>
  <c r="O59" i="6" s="1"/>
  <c r="L60" i="6"/>
  <c r="L61" i="6"/>
  <c r="L62" i="6"/>
  <c r="L63" i="6"/>
  <c r="O63" i="6" s="1"/>
  <c r="L64" i="6"/>
  <c r="L65" i="6"/>
  <c r="L66" i="6"/>
  <c r="L67" i="6"/>
  <c r="L68" i="6"/>
  <c r="L69" i="6"/>
  <c r="N73" i="6"/>
  <c r="M73" i="6"/>
  <c r="L73" i="6"/>
  <c r="N72" i="6"/>
  <c r="M72" i="6"/>
  <c r="L72" i="6"/>
  <c r="J72" i="6"/>
  <c r="H72" i="6"/>
  <c r="F72" i="6"/>
  <c r="D72" i="6"/>
  <c r="N71" i="6"/>
  <c r="M71" i="6"/>
  <c r="L71" i="6"/>
  <c r="J71" i="6"/>
  <c r="H71" i="6"/>
  <c r="F71" i="6"/>
  <c r="D71" i="6"/>
  <c r="N70" i="6"/>
  <c r="M70" i="6"/>
  <c r="L70" i="6"/>
  <c r="J70" i="6"/>
  <c r="H70" i="6"/>
  <c r="F70" i="6"/>
  <c r="D70" i="6"/>
  <c r="N69" i="6"/>
  <c r="M69" i="6"/>
  <c r="J69" i="6"/>
  <c r="H69" i="6"/>
  <c r="F69" i="6"/>
  <c r="D69" i="6"/>
  <c r="N68" i="6"/>
  <c r="M68" i="6"/>
  <c r="J68" i="6"/>
  <c r="H68" i="6"/>
  <c r="F68" i="6"/>
  <c r="D68" i="6"/>
  <c r="N67" i="6"/>
  <c r="M67" i="6"/>
  <c r="J67" i="6"/>
  <c r="H67" i="6"/>
  <c r="F67" i="6"/>
  <c r="D67" i="6"/>
  <c r="N66" i="6"/>
  <c r="J66" i="6"/>
  <c r="H66" i="6"/>
  <c r="F66" i="6"/>
  <c r="D66" i="6"/>
  <c r="N65" i="6"/>
  <c r="J65" i="6"/>
  <c r="H65" i="6"/>
  <c r="F65" i="6"/>
  <c r="D65" i="6"/>
  <c r="N54" i="6"/>
  <c r="M54" i="6"/>
  <c r="L54" i="6"/>
  <c r="J54" i="6"/>
  <c r="H54" i="6"/>
  <c r="F54" i="6"/>
  <c r="D54" i="6"/>
  <c r="N53" i="6"/>
  <c r="M53" i="6"/>
  <c r="L53" i="6"/>
  <c r="J53" i="6"/>
  <c r="H53" i="6"/>
  <c r="F53" i="6"/>
  <c r="D53" i="6"/>
  <c r="F30" i="6"/>
  <c r="F50" i="6" s="1"/>
  <c r="D50" i="6"/>
  <c r="O5" i="6"/>
  <c r="D73" i="6" l="1"/>
  <c r="J73" i="6"/>
  <c r="O64" i="6"/>
  <c r="O60" i="6"/>
  <c r="F73" i="6"/>
  <c r="H73" i="6"/>
  <c r="O67" i="6"/>
  <c r="O69" i="6"/>
  <c r="O66" i="6"/>
  <c r="O62" i="6"/>
  <c r="O65" i="6"/>
  <c r="O61" i="6"/>
  <c r="O57" i="6"/>
  <c r="O71" i="6"/>
  <c r="O73" i="6"/>
  <c r="O68" i="6"/>
  <c r="O54" i="6"/>
  <c r="O58" i="6"/>
  <c r="O70" i="6"/>
  <c r="O56" i="6"/>
  <c r="O53" i="6"/>
  <c r="O72" i="6"/>
  <c r="O23" i="6"/>
</calcChain>
</file>

<file path=xl/sharedStrings.xml><?xml version="1.0" encoding="utf-8"?>
<sst xmlns="http://schemas.openxmlformats.org/spreadsheetml/2006/main" count="5750" uniqueCount="1100">
  <si>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</si>
  <si>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</si>
  <si>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</si>
  <si>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</si>
  <si>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</si>
  <si>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</si>
  <si>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</si>
  <si>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</si>
  <si>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</si>
  <si>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</si>
  <si>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Сыр полутвердый, 15</t>
  </si>
  <si>
    <t>Соус сметанный 30</t>
  </si>
  <si>
    <t>Чай с сахаром и лимоном, 200/11</t>
  </si>
  <si>
    <t>Какао на молоке, 200/11</t>
  </si>
  <si>
    <t>Яблоко, 100</t>
  </si>
  <si>
    <t>Груша, 100</t>
  </si>
  <si>
    <t>Обед</t>
  </si>
  <si>
    <t>Сок фруктовый, 200</t>
  </si>
  <si>
    <t>Полдник</t>
  </si>
  <si>
    <t>Булочка сдобная с творогом, 75</t>
  </si>
  <si>
    <t>Йогурт питьевой, 200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</si>
  <si>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</si>
  <si>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</si>
  <si>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</si>
  <si>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</si>
  <si>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</si>
  <si>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</si>
  <si>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</si>
  <si>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</si>
  <si>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</si>
  <si>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</si>
  <si>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Куриное филе в сырном соусе, 90</t>
  </si>
  <si>
    <t>Молоко сгущенное, 30</t>
  </si>
  <si>
    <t>Снежок, 200</t>
  </si>
  <si>
    <t>Варенец, 200</t>
  </si>
  <si>
    <t>Ацидофилин, 200</t>
  </si>
  <si>
    <t>Чай с молоком, 200/11</t>
  </si>
  <si>
    <t>Блинчики с молоком сгущенным, 100</t>
  </si>
  <si>
    <t>Блинчики с джемом, 100</t>
  </si>
  <si>
    <t>Киви, 100</t>
  </si>
  <si>
    <t>Виноград, 100</t>
  </si>
  <si>
    <t>Соус сметанно-томатный, 30</t>
  </si>
  <si>
    <t>Круассан с сыром, 75</t>
  </si>
  <si>
    <t>Масло сливочное, 10</t>
  </si>
  <si>
    <t>Булочка с изюмом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</si>
  <si>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</si>
  <si>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</si>
  <si>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</si>
  <si>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</si>
  <si>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</si>
  <si>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</si>
  <si>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</si>
  <si>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</si>
  <si>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</si>
  <si>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</si>
  <si>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</si>
  <si>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</si>
  <si>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</si>
  <si>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</si>
  <si>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</si>
  <si>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</si>
  <si>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</si>
  <si>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</si>
  <si>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</si>
  <si>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</si>
  <si>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</si>
  <si>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</si>
  <si>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</si>
  <si>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Сыр полутвердый</t>
  </si>
  <si>
    <t>Яблоко</t>
  </si>
  <si>
    <t xml:space="preserve">Итого за Завтрак </t>
  </si>
  <si>
    <t>Каша гречневая рассыпчатая</t>
  </si>
  <si>
    <t>Компот из сухофруктов, 200/11</t>
  </si>
  <si>
    <t>Итого за Обед</t>
  </si>
  <si>
    <t>Ряженка 2,5%, 200</t>
  </si>
  <si>
    <t>Итого за день</t>
  </si>
  <si>
    <t>вторник</t>
  </si>
  <si>
    <t>Груша</t>
  </si>
  <si>
    <t>среда</t>
  </si>
  <si>
    <t>Чай с шиповником, 200/11</t>
  </si>
  <si>
    <t>Компот из черной смородины, 200/11</t>
  </si>
  <si>
    <t>четверг</t>
  </si>
  <si>
    <t>Напиток из шиповника, 200/11</t>
  </si>
  <si>
    <t>пятница</t>
  </si>
  <si>
    <t>Чай ягодный, 200/11</t>
  </si>
  <si>
    <t>Компот из кураги, 200/11</t>
  </si>
  <si>
    <t>Виноград</t>
  </si>
  <si>
    <t>Напиток витаминный, 200/11</t>
  </si>
  <si>
    <t>Компот из вишни, 200/11</t>
  </si>
  <si>
    <t xml:space="preserve">Масло сливочное, 5 </t>
  </si>
  <si>
    <t>Бутерброд с маслом сливочным и красной икрой</t>
  </si>
  <si>
    <t>Круассан с сыром</t>
  </si>
  <si>
    <t xml:space="preserve">Итого за: Завтрак </t>
  </si>
  <si>
    <t>Среднее значение</t>
  </si>
  <si>
    <t xml:space="preserve">Выполнение СанПиН, % от суточной нормы </t>
  </si>
  <si>
    <t>Итого за: Обед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</si>
  <si>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</si>
  <si>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</si>
  <si>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</si>
  <si>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Возрастная группа </t>
  </si>
  <si>
    <t>Сезон</t>
  </si>
  <si>
    <t>Приложение №3</t>
  </si>
  <si>
    <t>Наименование дней недели, блюд</t>
  </si>
  <si>
    <t>Энергетическая ценность (ккал)</t>
  </si>
  <si>
    <t>ЭЦ</t>
  </si>
  <si>
    <t>Среднее</t>
  </si>
  <si>
    <t>Итого за Полдник</t>
  </si>
  <si>
    <t>Суточная потребность для райнов Крайнего Севера и приравненных к ним местностей (без учета тепловых потерь) для возрастной категории 7-11 лет в осенне-зимне-весенний период</t>
  </si>
  <si>
    <t>Белки, г</t>
  </si>
  <si>
    <t>Жиры, г</t>
  </si>
  <si>
    <t>Углеводы, г</t>
  </si>
  <si>
    <t>Энергетическая ценность, Ккал</t>
  </si>
  <si>
    <t>Соотношение доли макронутриентов в калорийности рациона исходя из требований профилактической медицины</t>
  </si>
  <si>
    <t>Белки, %</t>
  </si>
  <si>
    <t>Жиры,%</t>
  </si>
  <si>
    <t>Углеводы, %</t>
  </si>
  <si>
    <t>Энергетическая ценность,</t>
  </si>
  <si>
    <t>Показатели содержания  и соотношения пищевых веществ в рационе ЗАВТРАКОВ (оптимальное содержание 20-25% от суточного рациона)</t>
  </si>
  <si>
    <t>грамм</t>
  </si>
  <si>
    <t>%</t>
  </si>
  <si>
    <t>Ккал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</si>
  <si>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</si>
  <si>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</si>
  <si>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</si>
  <si>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</si>
  <si>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</si>
  <si>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</si>
  <si>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</si>
  <si>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</si>
  <si>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</si>
  <si>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</si>
  <si>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среднее</t>
  </si>
  <si>
    <t>Показатели содержания  и соотношения пищевых веществ в рационе ОБЕДОВ (оптимальное содержание 30-35% от суточного рациона)</t>
  </si>
  <si>
    <t>Показатели содержания  и соотношения пищевых веществ в рационе ПОЛДНИКОВ (оптимальное содержание 10-15% от суточного рациона)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</si>
  <si>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</si>
  <si>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</si>
  <si>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</si>
  <si>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</si>
  <si>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</si>
  <si>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</si>
  <si>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</si>
  <si>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</si>
  <si>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</si>
  <si>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</si>
  <si>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Яйцо вареное</t>
  </si>
  <si>
    <t>Соус ягодный, 30</t>
  </si>
  <si>
    <t>Яйцо вареное, 40</t>
  </si>
  <si>
    <t>Булочка с изюмом, 50</t>
  </si>
  <si>
    <t>Бутерброд с маслом сливочным и красной икрой, 55</t>
  </si>
  <si>
    <t>Банан, 100</t>
  </si>
  <si>
    <t>Тип блюда</t>
  </si>
  <si>
    <t>Порционно масло</t>
  </si>
  <si>
    <t>Порционно сыр</t>
  </si>
  <si>
    <t>Блюда из яиц</t>
  </si>
  <si>
    <t>Основное блюдо</t>
  </si>
  <si>
    <t>Соус</t>
  </si>
  <si>
    <t>Гарнир</t>
  </si>
  <si>
    <t>Напиток</t>
  </si>
  <si>
    <t>Выпечка</t>
  </si>
  <si>
    <t>Хлеб</t>
  </si>
  <si>
    <t>Фрукт</t>
  </si>
  <si>
    <t>Холодная закуска, салат</t>
  </si>
  <si>
    <t>Первое блюдо</t>
  </si>
  <si>
    <t>Сладкое блюдо</t>
  </si>
  <si>
    <t>Каша жидкая молочная из овсяных хлопьев " Геркулес" с ягодами, 200/5/5/10</t>
  </si>
  <si>
    <t>Омлет натуральный, 50</t>
  </si>
  <si>
    <t xml:space="preserve">Хлопья кукурузные с молоком, 200 </t>
  </si>
  <si>
    <t>Каша вязкая молочная из смеси круп, 200/5/5</t>
  </si>
  <si>
    <t>Каша вязкая молочная из рисовой крупы, 200/5/5</t>
  </si>
  <si>
    <t>Каша вязкая молочная из пшеничной крупы с ягодами, 200/5/5/10</t>
  </si>
  <si>
    <t>Хлопья кукурузные с молоком</t>
  </si>
  <si>
    <t xml:space="preserve">Вареники с творогом отварные, 200 </t>
  </si>
  <si>
    <t xml:space="preserve">Каша вязкая молочная из гречневой крупы, 200/5/5 </t>
  </si>
  <si>
    <t>Масло сливочное, 5</t>
  </si>
  <si>
    <t>Соус сметанный сладкий, 30</t>
  </si>
  <si>
    <t>Хлеб пшеничный, 40</t>
  </si>
  <si>
    <t>Апельсин, 150</t>
  </si>
  <si>
    <t xml:space="preserve">Морс из брусники, 200/11 </t>
  </si>
  <si>
    <t>Морс из брусники, 200/11</t>
  </si>
  <si>
    <t>Котлета рыбная (горбуша), 90</t>
  </si>
  <si>
    <t>Пудинг творожный, 75</t>
  </si>
  <si>
    <t>Пирожок с мясом и рисом, 75</t>
  </si>
  <si>
    <t>Пицца Школьная, 80</t>
  </si>
  <si>
    <t>Пита с сыром, 75</t>
  </si>
  <si>
    <t>Банан</t>
  </si>
  <si>
    <t>Итого за: Полдник</t>
  </si>
  <si>
    <t>Рагу из овощей с говядиной, 240</t>
  </si>
  <si>
    <t>Ряженка 2,5%</t>
  </si>
  <si>
    <t>Хлеб пшеничный</t>
  </si>
  <si>
    <t>Апельсины</t>
  </si>
  <si>
    <t>Киви</t>
  </si>
  <si>
    <t>Винегрет с сельдью</t>
  </si>
  <si>
    <t>99/М/ССЖ</t>
  </si>
  <si>
    <t>Бефстроганов из говядины</t>
  </si>
  <si>
    <t>Хлеб ржано-пшеничный</t>
  </si>
  <si>
    <t>Апельсин</t>
  </si>
  <si>
    <t>Блинчики с молоком сгущенным</t>
  </si>
  <si>
    <t>Булочка с маком</t>
  </si>
  <si>
    <t>Булочка с маком, 50</t>
  </si>
  <si>
    <t>Булочка с кунжутом, 50</t>
  </si>
  <si>
    <t>Салат из цветной капусты, помидоров и зелени</t>
  </si>
  <si>
    <t>Сок фруктовый</t>
  </si>
  <si>
    <t>Пирожок с мясом и рисом</t>
  </si>
  <si>
    <t>Картофель отварной</t>
  </si>
  <si>
    <t>Пудинг творожный</t>
  </si>
  <si>
    <t>Йогурт питьевой</t>
  </si>
  <si>
    <t>Омлет натуральный</t>
  </si>
  <si>
    <t>Салат из морской капусты и моркови с яйцом</t>
  </si>
  <si>
    <t>Куриное филе в сырном соусе</t>
  </si>
  <si>
    <t>Пита с сыром</t>
  </si>
  <si>
    <t>Биточки из курицы</t>
  </si>
  <si>
    <t>Рагу овощное</t>
  </si>
  <si>
    <t>Салат из свежих помидоров и огурцов</t>
  </si>
  <si>
    <t>Жаркое по-домашнему</t>
  </si>
  <si>
    <t>Булочка сдобная с творогом</t>
  </si>
  <si>
    <t>Снежок</t>
  </si>
  <si>
    <t>Салат картофельный с кальмаром</t>
  </si>
  <si>
    <t>Пицца Школьная</t>
  </si>
  <si>
    <t>Салат из овощей с кукурузой</t>
  </si>
  <si>
    <t>Макароны отварные</t>
  </si>
  <si>
    <t>Салат из картофеля, кукурузы консервированной, огурца соленого и моркови</t>
  </si>
  <si>
    <t>Блинчики с джемом</t>
  </si>
  <si>
    <t>Варенец</t>
  </si>
  <si>
    <t>Салат из свежих огурцов</t>
  </si>
  <si>
    <t>Рыба, запеченная в сметанном соусе</t>
  </si>
  <si>
    <t>Картофельное пюре</t>
  </si>
  <si>
    <t>Салат из свеклы с зеленым горошком</t>
  </si>
  <si>
    <t>Ацидофилин</t>
  </si>
  <si>
    <t>Сардельки отварные с маслом сливочным, 90/5</t>
  </si>
  <si>
    <t>Картофель запеченный по-деревенски</t>
  </si>
  <si>
    <t>Салат витаминный /2 вариант/</t>
  </si>
  <si>
    <t>Сельдь с картофелем</t>
  </si>
  <si>
    <t>Гуляш из говядины</t>
  </si>
  <si>
    <t>Винегрет с морской капустой</t>
  </si>
  <si>
    <t>Плов с говядиной</t>
  </si>
  <si>
    <t>Соус болоньезе</t>
  </si>
  <si>
    <t>Бефстроганов из куриного филе</t>
  </si>
  <si>
    <t>Салат из свежих помидоров и перца сладкого</t>
  </si>
  <si>
    <t>Поджарка из говядины</t>
  </si>
  <si>
    <t>Вареники с творогом отварные с соусом сметанным сладким, 200/30</t>
  </si>
  <si>
    <t>Булочка с кунжутом</t>
  </si>
  <si>
    <t>Винегрет с кальмаром</t>
  </si>
  <si>
    <t>Рагу из овощей с курицей</t>
  </si>
  <si>
    <t>Каша вязкая молочная из гречневой крупы, 200/5/5</t>
  </si>
  <si>
    <t>Рагу из овощей с говядиной</t>
  </si>
  <si>
    <t>14/М</t>
  </si>
  <si>
    <t>15/М</t>
  </si>
  <si>
    <t>209/М</t>
  </si>
  <si>
    <t>182/М/ССЖ</t>
  </si>
  <si>
    <t>377/М/ССЖ</t>
  </si>
  <si>
    <t>338/М</t>
  </si>
  <si>
    <t>69/М/ССЖ</t>
  </si>
  <si>
    <t>245/М/ССЖ</t>
  </si>
  <si>
    <t>171/М/ССЖ</t>
  </si>
  <si>
    <t>349/М/ССЖ</t>
  </si>
  <si>
    <t>398/М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</si>
  <si>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</si>
  <si>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</si>
  <si>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</si>
  <si>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</si>
  <si>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</si>
  <si>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</si>
  <si>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</si>
  <si>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</si>
  <si>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</si>
  <si>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</si>
  <si>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</si>
  <si>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</si>
  <si>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</si>
  <si>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</si>
  <si>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210/М</t>
  </si>
  <si>
    <t>172/М</t>
  </si>
  <si>
    <t>64/К/ССЖ</t>
  </si>
  <si>
    <t>98/М/ССЖ</t>
  </si>
  <si>
    <t>322/К/ССЖ</t>
  </si>
  <si>
    <t>202/М/ССЖ</t>
  </si>
  <si>
    <t>388/М/ССЖ</t>
  </si>
  <si>
    <t>592/К/ССЖ</t>
  </si>
  <si>
    <t>394/М/ССЖ</t>
  </si>
  <si>
    <t>142/М/ССЖ</t>
  </si>
  <si>
    <t>382/М/ССЖ</t>
  </si>
  <si>
    <t>24/М/ССЖ</t>
  </si>
  <si>
    <t>104/М/ССЖ</t>
  </si>
  <si>
    <t>259/М/ССЖ</t>
  </si>
  <si>
    <t>175/М/ССЖ</t>
  </si>
  <si>
    <t>89/М/ССЖ</t>
  </si>
  <si>
    <t>102/М/ССЖ</t>
  </si>
  <si>
    <t>268/М/ССЖ</t>
  </si>
  <si>
    <t>348/М/ССЖ</t>
  </si>
  <si>
    <t>412/М/ССЖ</t>
  </si>
  <si>
    <t>39/М/ССЖ</t>
  </si>
  <si>
    <t>106/М/ССЖ</t>
  </si>
  <si>
    <t>291/М/ССЖ</t>
  </si>
  <si>
    <t>398/М/ССЖ</t>
  </si>
  <si>
    <t>20/М/ССЖ</t>
  </si>
  <si>
    <t>232/М/ССЖ</t>
  </si>
  <si>
    <t>128/М/ССЖ</t>
  </si>
  <si>
    <t>174/М/ССЖ</t>
  </si>
  <si>
    <t>53/М/ССЖ</t>
  </si>
  <si>
    <t>266/М/ССЖ</t>
  </si>
  <si>
    <t>222/М/ССЖ</t>
  </si>
  <si>
    <t>243/М</t>
  </si>
  <si>
    <t>147/М/ССЖ</t>
  </si>
  <si>
    <t>49/М/ССЖ</t>
  </si>
  <si>
    <t>289/М/ССЖ</t>
  </si>
  <si>
    <t>3/М</t>
  </si>
  <si>
    <t>173/М/ССЖ</t>
  </si>
  <si>
    <t>77/М</t>
  </si>
  <si>
    <t>260/М/ССЖ</t>
  </si>
  <si>
    <t>69/М</t>
  </si>
  <si>
    <t>293/М/ССЖ</t>
  </si>
  <si>
    <t>294/М/ССЖ</t>
  </si>
  <si>
    <t>265/М/ССЖ</t>
  </si>
  <si>
    <t>256/М/ССЖ</t>
  </si>
  <si>
    <t>421/М/ССЖ</t>
  </si>
  <si>
    <t>37/М/ССЖ</t>
  </si>
  <si>
    <t>251/М/ССЖ</t>
  </si>
  <si>
    <t>459/М/ССЖ</t>
  </si>
  <si>
    <t>84/М/ССЖ</t>
  </si>
  <si>
    <t>263/М/ССЖ</t>
  </si>
  <si>
    <t>Молоко сгущенное</t>
  </si>
  <si>
    <t>Суп картофельный с мясными фрикадельками</t>
  </si>
  <si>
    <t>Плов с отварной птицей</t>
  </si>
  <si>
    <t>Чай с сахаром</t>
  </si>
  <si>
    <t>Компот из черной смородины</t>
  </si>
  <si>
    <t>Примечание</t>
  </si>
  <si>
    <t>Приложение №10</t>
  </si>
  <si>
    <t>осенне-зимне-весенний</t>
  </si>
  <si>
    <t>ПНЖК Омега-3</t>
  </si>
  <si>
    <t>в т.ч. белки жив.происх</t>
  </si>
  <si>
    <t>Белки</t>
  </si>
  <si>
    <t>Жиры</t>
  </si>
  <si>
    <t>Углеводы</t>
  </si>
  <si>
    <t>Холестерин</t>
  </si>
  <si>
    <t>не менее 60%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</si>
  <si>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</si>
  <si>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</si>
  <si>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</si>
  <si>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</si>
  <si>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</si>
  <si>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</si>
  <si>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</si>
  <si>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</si>
  <si>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</si>
  <si>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</si>
  <si>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</si>
  <si>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</si>
  <si>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</si>
  <si>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</si>
  <si>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</si>
  <si>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</si>
  <si>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</si>
  <si>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</si>
  <si>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</si>
  <si>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</si>
  <si>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</si>
  <si>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</si>
  <si>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</si>
  <si>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</si>
  <si>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</si>
  <si>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</si>
  <si>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</si>
  <si>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</si>
  <si>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</si>
  <si>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</si>
  <si>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</si>
  <si>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</si>
  <si>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</si>
  <si>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</si>
  <si>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</si>
  <si>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</si>
  <si>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</si>
  <si>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</si>
  <si>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</si>
  <si>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</si>
  <si>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</si>
  <si>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</si>
  <si>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</si>
  <si>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</si>
  <si>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</si>
  <si>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</si>
  <si>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</si>
  <si>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</si>
  <si>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</si>
  <si>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</si>
  <si>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</si>
  <si>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Итого</t>
  </si>
  <si>
    <t>Осенний, зимний, весенний сезон</t>
  </si>
  <si>
    <t>Наименование показателей</t>
  </si>
  <si>
    <t>Энергетическая ценность</t>
  </si>
  <si>
    <t>Нормативные показатели СанПиН 2.3/2.4.3590-20 (суточная потребность без учета тепловых потерь)</t>
  </si>
  <si>
    <t>СанПиН 2.3/2.4.3590-20  не установлена дополнительная потребность для райнов Крайнего Севера и местностей приравненных к ним</t>
  </si>
  <si>
    <t>Соотношение доли макронутриентов в калорийности рациона исходя из нормативных показателей СанПиН 2.3/2.4.3590-20</t>
  </si>
  <si>
    <t>В методических рекомендациях МР 2.3.1 0253-21 Нормы физиологических потребностей в энергии и нишевых веществах для различных групп населения Российской Федерации предусмотрена дополнительная 15% потребность на адаптацию к холодному климату (для взрослых категорий пришлого населения)</t>
  </si>
  <si>
    <t>Соотношение доли макронутриентов в калорийности рациона исходя из нормативных показателей МР МР 2.3.1 0253-21</t>
  </si>
  <si>
    <t>Оптимальное соотношение доли макронутриентов в калорийности рациона для детей в соотвествии с МР 2.3.1 0253-21</t>
  </si>
  <si>
    <t xml:space="preserve"> 12-15%</t>
  </si>
  <si>
    <t xml:space="preserve"> 25-35%</t>
  </si>
  <si>
    <t xml:space="preserve"> 55-60%</t>
  </si>
  <si>
    <t>МР 2.4.5 0146-19 "Организация питания детей дошкольного и школьного возраста в организованных колллективах на территории Арктичекой зоны Российской Федерации" предусмотрена дополнительная потребность для пришлого населения на адаптацию к холодному климату и скорректировано соотношение доли макронутриентов в рационе применительно к северному типу метаболизма</t>
  </si>
  <si>
    <t>Соотношение доли макронутриентов в калорийности рациона исходя из нормативных показателей МР 2.4.5 0146-19</t>
  </si>
  <si>
    <t>Адекватная суточная потребность для пришлого населения Крайнего Севера (приравненных местностей) с учетом требований профилактической медицины (без учета тепловых потерь)</t>
  </si>
  <si>
    <t>Оптимальное соотношение доли макронутриентов в калорийности рациона исходя из требований профилактической медицины</t>
  </si>
  <si>
    <t xml:space="preserve">Соотношение доли макронутриентов в фактическом рационе завтраков </t>
  </si>
  <si>
    <t>Летний сезон</t>
  </si>
  <si>
    <t>Обоснование потребности содержания и соотвношения макронутриентов в калорийности рациона обучающихся в общеобразовательных организациях г. Петропавловск-Камчатский</t>
  </si>
  <si>
    <t>Приложение №9</t>
  </si>
  <si>
    <t>Приложение №11</t>
  </si>
  <si>
    <t>Показатели рациона завтраков типового меню</t>
  </si>
  <si>
    <t>Показатели рациона обедов типового меню</t>
  </si>
  <si>
    <t>Показатели рациона полдников типового меню</t>
  </si>
  <si>
    <t xml:space="preserve">Соотношение доли макронутриентов в фактическом рационе обедов </t>
  </si>
  <si>
    <t xml:space="preserve">Соотношение доли макронутриентов в фактическом рационе полдников </t>
  </si>
  <si>
    <t xml:space="preserve">Выполнение, % от суточной нормы </t>
  </si>
  <si>
    <t xml:space="preserve">100 % Норма </t>
  </si>
  <si>
    <t>Выполнение нормы СанПиН 2.3/2.4.3590-20</t>
  </si>
  <si>
    <t>Выполнение требований профилактической медицины</t>
  </si>
  <si>
    <t>Котлета Морячок, 100</t>
  </si>
  <si>
    <t xml:space="preserve">Биточки из курицы, 100 </t>
  </si>
  <si>
    <t xml:space="preserve">Сырники из творога, 200 </t>
  </si>
  <si>
    <t>Запеканка из творога, 200</t>
  </si>
  <si>
    <t>Котлета с говядиной и печенью, 100</t>
  </si>
  <si>
    <t>Структура типового 20-ти дневного основного меню (организованного питания) для  общеобразовательных учреждений г. Петропавловск-Камчатский возрастная категория 12-18 лет</t>
  </si>
  <si>
    <t>Сардельки отварные, 100</t>
  </si>
  <si>
    <t>Пудинг из творога (запеченный), 200</t>
  </si>
  <si>
    <t>Биточки из курицы, 100</t>
  </si>
  <si>
    <t xml:space="preserve">Соус болоньезе, 100 </t>
  </si>
  <si>
    <t>Плов с отварной птицей, 100/180</t>
  </si>
  <si>
    <t>Макароны отварные 180</t>
  </si>
  <si>
    <t>Рагу овощное, 180</t>
  </si>
  <si>
    <t>Картофель запеченный по-деревенски, 180</t>
  </si>
  <si>
    <t>Каша гречневая рассыпчатая, 180</t>
  </si>
  <si>
    <t>Картофель отварной, 180</t>
  </si>
  <si>
    <t>Винегрет с сельдью, 100</t>
  </si>
  <si>
    <t>Салат из цветной капусты, помидоров и зелени, 100</t>
  </si>
  <si>
    <t>Салат из овощей с кукурузой, 100</t>
  </si>
  <si>
    <t>Салат из морской капусты и моркови с яйцом, 100</t>
  </si>
  <si>
    <t>Салат картофельный с кальмаром, 100</t>
  </si>
  <si>
    <t>Салат из свежих помидоров и перца сладкого, 100</t>
  </si>
  <si>
    <t>Салат из свеклы с зеленым горошком, 100</t>
  </si>
  <si>
    <t>Салат витаминный /2 вариант/, 100</t>
  </si>
  <si>
    <t>Сельдь с картофелем, 100</t>
  </si>
  <si>
    <t>Винегрет с морской капустой, 100</t>
  </si>
  <si>
    <t>Салат из свежих помидоров и огурцов, 100</t>
  </si>
  <si>
    <t>Салат из картофеля, кукурузы консервированной, моркови, соленого огурца, 100</t>
  </si>
  <si>
    <t>Салат из свежих огурцов, 100</t>
  </si>
  <si>
    <t>Винегрет с кальмаром, 100</t>
  </si>
  <si>
    <t>Суп из овощей со сметаной с курицей, 250/10/15</t>
  </si>
  <si>
    <t>Рассольник ленинградский (крупа перловая) с говядиной, 250/10</t>
  </si>
  <si>
    <t>Борщ с капустой и картофелем со сметаной с курицей, 250/10/15</t>
  </si>
  <si>
    <t>Суп крестьянский с рисом со сметаной с говядиной, 250/10/10</t>
  </si>
  <si>
    <t>Суп картофельный с мясными фрикадельками,  250/20</t>
  </si>
  <si>
    <t>Суп картофельный с бобовыми (горохом) с курицей, 250/15</t>
  </si>
  <si>
    <t>Суп картофельный с рыбными фрикадельками, 250/20</t>
  </si>
  <si>
    <t>Суп картофельный с макаронами с говядиной, 250/10</t>
  </si>
  <si>
    <t>Суп картофельный с бобовыми (фасолью) с говядиной, 250/10</t>
  </si>
  <si>
    <t>Щи зеленые с курицей, 250/10/15</t>
  </si>
  <si>
    <t>Борщ с фасолью и картофелем со сметаной с говядиной, 250/10/10</t>
  </si>
  <si>
    <t>Бефстроганов из говядины, 100</t>
  </si>
  <si>
    <t>Запеканка картофельная с субпродуктами, 280</t>
  </si>
  <si>
    <t xml:space="preserve">Пельмени мясные отварные, 280/5 </t>
  </si>
  <si>
    <t>Куриное филе в сырном соусе, 100</t>
  </si>
  <si>
    <t>Жаркое по-домашнему, 280</t>
  </si>
  <si>
    <t>Котлеты домашние, 100</t>
  </si>
  <si>
    <t>Рыба, запеченная в сметанном соусе, 100</t>
  </si>
  <si>
    <t>Бифштекс рубленый, 100</t>
  </si>
  <si>
    <t>Рагу из овощей с курицей, 280</t>
  </si>
  <si>
    <t>Гуляш из говядины, 100</t>
  </si>
  <si>
    <t>Бедро куриное запеченное, 100</t>
  </si>
  <si>
    <t>Пельмени рыбные, 280</t>
  </si>
  <si>
    <t>Плов с говядиной, 280</t>
  </si>
  <si>
    <t>Бефстроганов из куриного филе, 100</t>
  </si>
  <si>
    <t>Поджарка из говядины, 100</t>
  </si>
  <si>
    <t>Картофельное пюре, 180</t>
  </si>
  <si>
    <t>Хлеб пшеничный, 30</t>
  </si>
  <si>
    <t>Хлеб ржано-пшеничный, 60</t>
  </si>
  <si>
    <t>Нормативные показатели МР 2.3.1 0253-21 (средние значения, суточная потребность с учетом тепловых потерь)</t>
  </si>
  <si>
    <t>Нормативные показатели МР 2.4.5 0146-19 Арктика (средние значения, суточная потребность с учетом тепловых потерь) с учетом 5% дополнительной потребности</t>
  </si>
  <si>
    <t>Потребность сформулировна исходя требований профилактической медицины, экстраполируя показатели МР 2.3.1 0253-21, МР 2.4.5 0146-19 применительно к возрасной группе 12-18 лет пришлого населения в местностях приравненных к районам Крайнего Севера</t>
  </si>
  <si>
    <t>Нормативные показатели МР 2.4.5 0146-19 Арктика (средние значения, суточная потребность с учетом тепловых потерь) с учетом 10% дополнительной потребности</t>
  </si>
  <si>
    <t>12-18 лет</t>
  </si>
  <si>
    <t>29,29+</t>
  </si>
  <si>
    <t>Суп из овощей с курицей со сметаной, 250/15/10</t>
  </si>
  <si>
    <t>Запеканка из творога с соусом ягодным, 200/30</t>
  </si>
  <si>
    <t>Рассольник ленинградский (крупа перловая) с говядиной отварной, 250/10</t>
  </si>
  <si>
    <t>Запеканка картофельная с субпродуктами с соусом сметанно-томатным, 280/30</t>
  </si>
  <si>
    <t>Котлета Морячок с соусом сметанным, 100/30</t>
  </si>
  <si>
    <t>Борщ с капустой и картофелем с курицей со сметаной, 250/15/10</t>
  </si>
  <si>
    <t>Пельмени мясные отварные с маслом, 280/5</t>
  </si>
  <si>
    <t>Суп крестьянский с рисом с говядиной со сметаной, 250/10/10</t>
  </si>
  <si>
    <t>Суп картофельный с бобовыми (горохом) с курицей,  250/15</t>
  </si>
  <si>
    <t>Котлеты домашние с соусом сметанно-томатным, 100/30</t>
  </si>
  <si>
    <t>Сырники из творога с молоком сгущенным, 200/30</t>
  </si>
  <si>
    <t>Котлета из мяса говядины и печени с соусом сметанно-томатным, 100/30</t>
  </si>
  <si>
    <t>Бифштекс рубленый с соусом сметанно-томатным, 100/30</t>
  </si>
  <si>
    <t>Сардельки отварные с маслом сливочным, 100/5</t>
  </si>
  <si>
    <t>Суп картофельный с бобовыми (фасолью) с говядиной,  250/10</t>
  </si>
  <si>
    <t>Пудинг из творога (запеченный) с соусом ягодным, 200/30</t>
  </si>
  <si>
    <t>Бедро куриное запеченное с маслом сливочным, 100/5</t>
  </si>
  <si>
    <t>Пельмени рыбные с маслом, 280/5</t>
  </si>
  <si>
    <t>Щи зеленые с курицей со сметаной, 250/15/10</t>
  </si>
  <si>
    <t>Котлета рыбная (горбуша) с маслом, 100/5</t>
  </si>
  <si>
    <t>Борщ с фасолью и картофелем с говядиной со сметаной, 250/10/10</t>
  </si>
  <si>
    <t>Прием пищи</t>
  </si>
  <si>
    <t>Бедро куриное (ГОСТ Р-52702-2006)</t>
  </si>
  <si>
    <t>Брусника свежезаморож.</t>
  </si>
  <si>
    <t>Ванилин</t>
  </si>
  <si>
    <t>Вермишель</t>
  </si>
  <si>
    <t>Ветчина</t>
  </si>
  <si>
    <t>Вишня свежезаморож.</t>
  </si>
  <si>
    <t>Говядина (котлетное мясо)</t>
  </si>
  <si>
    <t>Говядина (мясо бескостное нежирных сортов)</t>
  </si>
  <si>
    <t>Горбуша (филе)</t>
  </si>
  <si>
    <t>Горох лущёный</t>
  </si>
  <si>
    <t>Груши</t>
  </si>
  <si>
    <t>Дрожжи прессованные</t>
  </si>
  <si>
    <t>Зеленый горошек консервированный</t>
  </si>
  <si>
    <t>Йогурт 1,5%</t>
  </si>
  <si>
    <t>Какао-порошок</t>
  </si>
  <si>
    <t>Капуста белокочанная</t>
  </si>
  <si>
    <t>Картофель неочищеный</t>
  </si>
  <si>
    <t>Крупа гречневая</t>
  </si>
  <si>
    <t>Крупа манная</t>
  </si>
  <si>
    <t>Крупа пшеничная</t>
  </si>
  <si>
    <t>Крупа Рис</t>
  </si>
  <si>
    <t>Кукуруза консервированая</t>
  </si>
  <si>
    <t>Курага</t>
  </si>
  <si>
    <t>Лавровый лист</t>
  </si>
  <si>
    <t>Лимон</t>
  </si>
  <si>
    <t>Лук репчатый</t>
  </si>
  <si>
    <t>Масло сливочное 72,5%</t>
  </si>
  <si>
    <t>Меланж яичный</t>
  </si>
  <si>
    <t>Молоко 2,5%</t>
  </si>
  <si>
    <t>Морковь</t>
  </si>
  <si>
    <t>Мука (пшеничная)</t>
  </si>
  <si>
    <t>Овсяные хлопья "Геркулес"</t>
  </si>
  <si>
    <t>Огурцы консервированные</t>
  </si>
  <si>
    <t>Огурцы свежие</t>
  </si>
  <si>
    <t>Печень говяжья</t>
  </si>
  <si>
    <t>Рожки</t>
  </si>
  <si>
    <t>Свекла</t>
  </si>
  <si>
    <t xml:space="preserve">Свинина, мясо бескостное </t>
  </si>
  <si>
    <t xml:space="preserve">Сметана </t>
  </si>
  <si>
    <t>Сок яблочный</t>
  </si>
  <si>
    <t>Соль йодированная</t>
  </si>
  <si>
    <t>Сухари панировочные</t>
  </si>
  <si>
    <t xml:space="preserve">Сыр </t>
  </si>
  <si>
    <t>Творог 9%</t>
  </si>
  <si>
    <t>Томатная паста</t>
  </si>
  <si>
    <t>Томаты свежие</t>
  </si>
  <si>
    <t>Тыква</t>
  </si>
  <si>
    <t xml:space="preserve">Фасоль </t>
  </si>
  <si>
    <t>Чеснок</t>
  </si>
  <si>
    <t>Шиповник сухой</t>
  </si>
  <si>
    <t>Яблоки</t>
  </si>
  <si>
    <t>Яблоки сушеные (Тутельян)</t>
  </si>
  <si>
    <t>Язык говяжий</t>
  </si>
  <si>
    <t>Яйцо куриное</t>
  </si>
  <si>
    <t>Количество</t>
  </si>
  <si>
    <t>Среднее за завтрак, г</t>
  </si>
  <si>
    <t>Среднее за обед, г</t>
  </si>
  <si>
    <t>Среднее за полдник, г</t>
  </si>
  <si>
    <t>Среднее за рацион, г</t>
  </si>
  <si>
    <t>Проверка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</si>
  <si>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</si>
  <si>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</si>
  <si>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обед</t>
  </si>
  <si>
    <t>Среднее за полдник</t>
  </si>
  <si>
    <t>Среднее за день</t>
  </si>
  <si>
    <t>Крупа</t>
  </si>
  <si>
    <t>завтрак</t>
  </si>
  <si>
    <t>обед</t>
  </si>
  <si>
    <t>Кол-во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</si>
  <si>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</si>
  <si>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</si>
  <si>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</si>
  <si>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</si>
  <si>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</si>
  <si>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Греча</t>
  </si>
  <si>
    <t>Оленина</t>
  </si>
  <si>
    <t>в т.ч. Пряники, печенье, вафли</t>
  </si>
  <si>
    <t>Манная</t>
  </si>
  <si>
    <t>Свинина</t>
  </si>
  <si>
    <t>Крупы</t>
  </si>
  <si>
    <t>Пшеничная</t>
  </si>
  <si>
    <t>Баранина</t>
  </si>
  <si>
    <t>Пшено</t>
  </si>
  <si>
    <t>Кролик</t>
  </si>
  <si>
    <t xml:space="preserve">Картофель  </t>
  </si>
  <si>
    <t>Перловая</t>
  </si>
  <si>
    <t xml:space="preserve">Овощи свежие (за искл. овощей закрытого грунта)  и консервированные </t>
  </si>
  <si>
    <t>Овсяная</t>
  </si>
  <si>
    <t>Завтрак</t>
  </si>
  <si>
    <t>Овощи и зелень свежие закрытого грунта</t>
  </si>
  <si>
    <t>Фрукты и ягоды свежие, замороженые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</si>
  <si>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</si>
  <si>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</si>
  <si>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</si>
  <si>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</si>
  <si>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</si>
  <si>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</si>
  <si>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</si>
  <si>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</si>
  <si>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</si>
  <si>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</si>
  <si>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</si>
  <si>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</si>
  <si>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</si>
  <si>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</si>
  <si>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</si>
  <si>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</si>
  <si>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</si>
  <si>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</si>
  <si>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Консервы рыбные</t>
  </si>
  <si>
    <t>Рыба (филе) жирных сортов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</si>
  <si>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</si>
  <si>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</si>
  <si>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</si>
  <si>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</si>
  <si>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</si>
  <si>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</si>
  <si>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</si>
  <si>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Филе кеты</t>
  </si>
  <si>
    <t>Сыр</t>
  </si>
  <si>
    <t>Слива</t>
  </si>
  <si>
    <t>Филе сельди</t>
  </si>
  <si>
    <t>Вишня</t>
  </si>
  <si>
    <t>Птица</t>
  </si>
  <si>
    <t>Брусника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</si>
  <si>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</si>
  <si>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</si>
  <si>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</si>
  <si>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</si>
  <si>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</si>
  <si>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</si>
  <si>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</si>
  <si>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</si>
  <si>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</si>
  <si>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</si>
  <si>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</si>
  <si>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</si>
  <si>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</si>
  <si>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</si>
  <si>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 xml:space="preserve">Специи </t>
  </si>
  <si>
    <t>Мёд</t>
  </si>
  <si>
    <t>Зелень в ассортименте свежая</t>
  </si>
  <si>
    <t>Капуста свежая</t>
  </si>
  <si>
    <t>Фрукты и ягоды сушеные</t>
  </si>
  <si>
    <t>Капуста морская</t>
  </si>
  <si>
    <t>Яблоки сушеные</t>
  </si>
  <si>
    <t>Груши сушеные</t>
  </si>
  <si>
    <t>Смеси компотные</t>
  </si>
  <si>
    <t>Баклажаны</t>
  </si>
  <si>
    <t>Консервы овощные закусочные</t>
  </si>
  <si>
    <t>Чернослив</t>
  </si>
  <si>
    <t>Корни петрушки, сельдерея</t>
  </si>
  <si>
    <t>Изюм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</si>
  <si>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</si>
  <si>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</si>
  <si>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</si>
  <si>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</si>
  <si>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</si>
  <si>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Батон</t>
  </si>
  <si>
    <t>Яйцо</t>
  </si>
  <si>
    <t>Яичный порошок</t>
  </si>
  <si>
    <t>Меланж</t>
  </si>
  <si>
    <t>Наименование пищевого продукта или группы пищевых продуктов</t>
  </si>
  <si>
    <t>итого  за день</t>
  </si>
  <si>
    <t>% выполнения натруальных норм СанПиН 3590</t>
  </si>
  <si>
    <t>итого за завтрак</t>
  </si>
  <si>
    <t>итого  за обед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</si>
  <si>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</si>
  <si>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</si>
  <si>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</si>
  <si>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</si>
  <si>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Картофель очищенный</t>
  </si>
  <si>
    <t>Овощи очищенные</t>
  </si>
  <si>
    <t>Сухофрукты</t>
  </si>
  <si>
    <t>Соки плодоовощные, напитки витаминизированные</t>
  </si>
  <si>
    <t xml:space="preserve">Мясо жилованное 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</si>
  <si>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</si>
  <si>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</si>
  <si>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</si>
  <si>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</si>
  <si>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Специи (для питания детей)</t>
  </si>
  <si>
    <t xml:space="preserve">Апельсины </t>
  </si>
  <si>
    <t>Ацидофилин 2,5%</t>
  </si>
  <si>
    <t>Джем абрикосовый</t>
  </si>
  <si>
    <t>Икра красная</t>
  </si>
  <si>
    <t>Капуста морская (ламинария) (салат дальневост. с масл.раст.)</t>
  </si>
  <si>
    <t>Капуста цветная</t>
  </si>
  <si>
    <t>Крупа перловая</t>
  </si>
  <si>
    <t>Крупа Пшено</t>
  </si>
  <si>
    <t>Кунжут</t>
  </si>
  <si>
    <t>Куры (тушка цыплята 1-й категории) Скурихин И.М.</t>
  </si>
  <si>
    <t>Лук зеленый</t>
  </si>
  <si>
    <t>Мак</t>
  </si>
  <si>
    <t>Минтай (филе)</t>
  </si>
  <si>
    <t>Мясо кальмара</t>
  </si>
  <si>
    <t>Перец сладкий (болгарский)</t>
  </si>
  <si>
    <t>Петрушка</t>
  </si>
  <si>
    <t>Петрушка корень</t>
  </si>
  <si>
    <t>Сардельки</t>
  </si>
  <si>
    <t>Сельдь соленая</t>
  </si>
  <si>
    <t>Снежок 2,5% (Тутельян)</t>
  </si>
  <si>
    <t>Филе ЦБ</t>
  </si>
  <si>
    <t>Хлопья кукурузные</t>
  </si>
  <si>
    <t>Черная смородина свежезамороженная</t>
  </si>
  <si>
    <t>Щавель</t>
  </si>
  <si>
    <t>Хлопья овсяные (геркулес)</t>
  </si>
  <si>
    <t>Черная смородина</t>
  </si>
  <si>
    <t>Перец сладкий</t>
  </si>
  <si>
    <t>100 % Норма СанПиН </t>
  </si>
  <si>
    <t>2 720</t>
  </si>
  <si>
    <t>Завтрак </t>
  </si>
  <si>
    <t>Выполнение БЖУ</t>
  </si>
  <si>
    <t>Соотношение БЖУ</t>
  </si>
  <si>
    <t>понедельник 1</t>
  </si>
  <si>
    <t>вторник 1</t>
  </si>
  <si>
    <t>среда 1</t>
  </si>
  <si>
    <t>четверг 1</t>
  </si>
  <si>
    <t>пятница 1</t>
  </si>
  <si>
    <t>понедельник 2</t>
  </si>
  <si>
    <t>вторник 2</t>
  </si>
  <si>
    <t>среда 2</t>
  </si>
  <si>
    <t>четверг 2</t>
  </si>
  <si>
    <t>пятница 2</t>
  </si>
  <si>
    <t>понедельник 3</t>
  </si>
  <si>
    <t>вторник 3</t>
  </si>
  <si>
    <t>среда 3</t>
  </si>
  <si>
    <t>четверг 3</t>
  </si>
  <si>
    <t>пятница 3</t>
  </si>
  <si>
    <t>понедельник 4</t>
  </si>
  <si>
    <t>вторник 4</t>
  </si>
  <si>
    <t>среда 4</t>
  </si>
  <si>
    <t>четверг 4</t>
  </si>
  <si>
    <t>пятница 4</t>
  </si>
  <si>
    <t>1 051,88</t>
  </si>
  <si>
    <t>1 084,83</t>
  </si>
  <si>
    <t>1 122,74</t>
  </si>
  <si>
    <t>1 142,18</t>
  </si>
  <si>
    <t>1 090,97</t>
  </si>
  <si>
    <t>1 089,83</t>
  </si>
  <si>
    <t>1 090,85</t>
  </si>
  <si>
    <t>1 075,04</t>
  </si>
  <si>
    <t>1 027,51</t>
  </si>
  <si>
    <t>1 018,87</t>
  </si>
  <si>
    <t>1 021,36</t>
  </si>
  <si>
    <t>1 021,56</t>
  </si>
  <si>
    <t>Промежуточное питание</t>
  </si>
  <si>
    <t>Справочно: Нетто кратко по приёмам пищи типового 20-ти дневного основного меню (организованного питания) для обучающихся 12-18 лет г. Петропавловск-Камчатский</t>
  </si>
  <si>
    <t>Показатели соотношения пищевых веществ и энергии типового 20-ти дневного меню (организованного) питания для  общеобразовательных учреждений г.Петропавловск-Камчатский  возрастная категория 12-18 лет.</t>
  </si>
  <si>
    <t>Суточная потребность для райнов Крайнего Севера и приравненных к ним местностей (без учета тепловых потерь) для возрастной категории 12-18 лет в осенне-зимне-весенний период</t>
  </si>
  <si>
    <t>Анализ выполнения натуральных норм выдачи пищевых продуктов для 20-ти дневного основного меню (организованного питания) для  общеобразовательных учреждений  г. Петропавловск-Камчатский возрастная категория 12-18 лет</t>
  </si>
  <si>
    <t>12-18 лет СанПиН 3590</t>
  </si>
  <si>
    <t>возраст детей 12-18 лет</t>
  </si>
  <si>
    <t>Проект размеров обеспечения (норм выдачи) 20-ти дневного основного меню (организованного питания) для  общеобразовательных учреждений г. Петропавловск-Камчатский возрастная категория 12-18 лет</t>
  </si>
  <si>
    <t>Приложение № 12</t>
  </si>
  <si>
    <t>Вариант реализации сезонных замен типового 20-ти дневного основного (организованного питания) меню  для обучающихся в общеобразовательных организациях г. Петропавловск-Камчатский</t>
  </si>
  <si>
    <t>№ рецептуры</t>
  </si>
  <si>
    <t>Наименование блюда</t>
  </si>
  <si>
    <t>В сезонной замене не нуждается</t>
  </si>
  <si>
    <t>64/К</t>
  </si>
  <si>
    <t>Салат из морской капутсы</t>
  </si>
  <si>
    <t>50/М</t>
  </si>
  <si>
    <t>Салат из свеклы с сыром и чесноком</t>
  </si>
  <si>
    <t>75/М</t>
  </si>
  <si>
    <t>Икра морковная</t>
  </si>
  <si>
    <t>Салат из морской капусты с морковью и яйцом</t>
  </si>
  <si>
    <t>89/К/ССЖ</t>
  </si>
  <si>
    <t>67/М</t>
  </si>
  <si>
    <t>Винегрет овощной</t>
  </si>
  <si>
    <t>107/К</t>
  </si>
  <si>
    <t>Салат Столичный</t>
  </si>
  <si>
    <t>39/М</t>
  </si>
  <si>
    <t>Салат картофельный с кукурузой и морковью</t>
  </si>
  <si>
    <t>77/М/ССЖ</t>
  </si>
  <si>
    <t>21/М</t>
  </si>
  <si>
    <t>Салат из соленых огурцов</t>
  </si>
  <si>
    <t>Салат из картофеля, кукурузы консервированной, моркови и огурца соленого</t>
  </si>
  <si>
    <t>74/М</t>
  </si>
  <si>
    <t>Икра овощная</t>
  </si>
  <si>
    <t>69/К</t>
  </si>
  <si>
    <t>Салат из отварной моркови с сыром</t>
  </si>
  <si>
    <t>55/М</t>
  </si>
  <si>
    <t>Салат из свеклы с солеными огурцами</t>
  </si>
  <si>
    <t>Приложение №13</t>
  </si>
  <si>
    <t>Примеры реализации типового 20-ти дневного меню основного (организованного) питания для обучающихся в общеобразовательных организациях г. Петропавловск-Камчатский</t>
  </si>
  <si>
    <t>Вариант 1 (основное меню)</t>
  </si>
  <si>
    <t>Вариант 2</t>
  </si>
  <si>
    <t>Вариант 3</t>
  </si>
  <si>
    <t>Вариант 4 (основное меню с сезонными заменами)</t>
  </si>
  <si>
    <t>Выход, грамм, не менее</t>
  </si>
  <si>
    <t>№ рец.</t>
  </si>
  <si>
    <t>Наименование  блюд</t>
  </si>
  <si>
    <t>Масса порции, грамм</t>
  </si>
  <si>
    <t>Порционное блюдо (масло, сыр)</t>
  </si>
  <si>
    <t>Каши (супы) молочные, в том числе с фруктами свежими или сушеными</t>
  </si>
  <si>
    <t>182/М</t>
  </si>
  <si>
    <t>174/М</t>
  </si>
  <si>
    <t>Каша вязкая пшеничная</t>
  </si>
  <si>
    <t>Каша жидкая молочная манная</t>
  </si>
  <si>
    <t>Напитки горячие (чай, кофейный напиток, какао) с молоком (сахар не более 7гр на 100гр блюда)</t>
  </si>
  <si>
    <t>377/М</t>
  </si>
  <si>
    <t>376/М</t>
  </si>
  <si>
    <t>Чай с джемом</t>
  </si>
  <si>
    <t>Хлеб из муки пшеничной (обогащенной для индемичных регионов)</t>
  </si>
  <si>
    <t>Фрукты свежие, ягоды</t>
  </si>
  <si>
    <t>Холодные закуски (салаты, винегреты, в том числе с сельдью)</t>
  </si>
  <si>
    <t>40/М</t>
  </si>
  <si>
    <t>Салат картофельный  с морковью и зеленым горошком</t>
  </si>
  <si>
    <t>Щи, борщи, супы овощные</t>
  </si>
  <si>
    <t>99/М</t>
  </si>
  <si>
    <t>87/М</t>
  </si>
  <si>
    <t>Щи из свежей капусты со сметаной</t>
  </si>
  <si>
    <t>81/М</t>
  </si>
  <si>
    <t>Борщ</t>
  </si>
  <si>
    <t>Блюда из мяса (порционные и мелкопорционные), в том числе с соусом</t>
  </si>
  <si>
    <t>245/М</t>
  </si>
  <si>
    <t>251/М</t>
  </si>
  <si>
    <t>260/М</t>
  </si>
  <si>
    <t>Блюда (гарниры) из круп, бобовых и макаронных изделий</t>
  </si>
  <si>
    <t>171/М</t>
  </si>
  <si>
    <t>202/М</t>
  </si>
  <si>
    <t>200/М</t>
  </si>
  <si>
    <t>Пюре из бобовых и картофеля</t>
  </si>
  <si>
    <t>Компоты (напитки, кисели) из свежих фруктов или ягод, сухофруктов (сахар не более 7гр на 100гр блюда)</t>
  </si>
  <si>
    <t>349/М</t>
  </si>
  <si>
    <t>342/М</t>
  </si>
  <si>
    <t>388/М</t>
  </si>
  <si>
    <t>Хлеб из ржаной или ржано-пшеничной муки</t>
  </si>
  <si>
    <t>403/М</t>
  </si>
  <si>
    <t>Оладьи с яблоками</t>
  </si>
  <si>
    <t>Напитки кисломолочные, в том числе в индивидуальной упаковке</t>
  </si>
  <si>
    <t>Итого за Понедельник - 1</t>
  </si>
  <si>
    <t>Блюда из творога, в том числе с поливкой, соусом</t>
  </si>
  <si>
    <t>219/М</t>
  </si>
  <si>
    <t>Запеканка из творога с соусом ягодным, 150/30</t>
  </si>
  <si>
    <t>394/М</t>
  </si>
  <si>
    <t>222/М</t>
  </si>
  <si>
    <t>378/М</t>
  </si>
  <si>
    <t>428/М</t>
  </si>
  <si>
    <t>32/М</t>
  </si>
  <si>
    <t>34/М</t>
  </si>
  <si>
    <t>Салат "Летний"</t>
  </si>
  <si>
    <t>17/М</t>
  </si>
  <si>
    <t>Салат зеленый</t>
  </si>
  <si>
    <t>Салат из морской капусты</t>
  </si>
  <si>
    <t>Супы картофельные с крупами, бобовыми, макаронными изделиями, овощами, рассольники</t>
  </si>
  <si>
    <t>96/М</t>
  </si>
  <si>
    <t>113/М</t>
  </si>
  <si>
    <t>Суп-лапша домашняя</t>
  </si>
  <si>
    <t>98/М</t>
  </si>
  <si>
    <t>Суп крестьянский с перловой крупой</t>
  </si>
  <si>
    <t>Блюда из субпродуктов с крупами, овощами, картофелем</t>
  </si>
  <si>
    <t>284/М</t>
  </si>
  <si>
    <t>285/М</t>
  </si>
  <si>
    <t>262/К</t>
  </si>
  <si>
    <t>Соки фруктовые, в том числе в индивидуальной упаковке</t>
  </si>
  <si>
    <t>киви</t>
  </si>
  <si>
    <t>Мучное кулинарное изделие</t>
  </si>
  <si>
    <t>406/М</t>
  </si>
  <si>
    <t>412/М</t>
  </si>
  <si>
    <t>379/М</t>
  </si>
  <si>
    <t>Напиток кофейный с молоком</t>
  </si>
  <si>
    <t>Итого за Вторник - 1</t>
  </si>
  <si>
    <t>Блюда из рыбы (рубленные), в том числе с соусом</t>
  </si>
  <si>
    <t>234/М</t>
  </si>
  <si>
    <t>239/М</t>
  </si>
  <si>
    <t>Тефтели рыбные с соусом томатным, 90/30</t>
  </si>
  <si>
    <t>235/М</t>
  </si>
  <si>
    <t>Гарниры из картофеля, в том числе с подгарнировкой из свежих овощей</t>
  </si>
  <si>
    <t>125/М</t>
  </si>
  <si>
    <t>147/М</t>
  </si>
  <si>
    <t>128/М</t>
  </si>
  <si>
    <t>43/М</t>
  </si>
  <si>
    <t>48/М</t>
  </si>
  <si>
    <t>Салат витаминный /1 вариант/</t>
  </si>
  <si>
    <t>63/М</t>
  </si>
  <si>
    <t>82/М</t>
  </si>
  <si>
    <t>Суп из овощей</t>
  </si>
  <si>
    <t>89/М</t>
  </si>
  <si>
    <t>Щи зеленые</t>
  </si>
  <si>
    <t>Блюда из мяса с крупами, овощами, картофелем</t>
  </si>
  <si>
    <t>392/М</t>
  </si>
  <si>
    <t>263/М</t>
  </si>
  <si>
    <t>265/М</t>
  </si>
  <si>
    <t>225/М</t>
  </si>
  <si>
    <t>Оладьи из творога</t>
  </si>
  <si>
    <t>220/М</t>
  </si>
  <si>
    <t>Сырники из творога и картофеля</t>
  </si>
  <si>
    <t>Итого за Среду - 1</t>
  </si>
  <si>
    <t>211/М</t>
  </si>
  <si>
    <t>Омлет натуральный с сыром</t>
  </si>
  <si>
    <t>121/М</t>
  </si>
  <si>
    <t>Суп молочный с крупой</t>
  </si>
  <si>
    <t>173/М</t>
  </si>
  <si>
    <t>24/М</t>
  </si>
  <si>
    <t>Салат из овощей</t>
  </si>
  <si>
    <t>28/М</t>
  </si>
  <si>
    <t>Салат "Весна"</t>
  </si>
  <si>
    <t>94/М</t>
  </si>
  <si>
    <t>Рассольник</t>
  </si>
  <si>
    <t>111/М</t>
  </si>
  <si>
    <t>Суп картофельный с макаронными изделиями</t>
  </si>
  <si>
    <t>Блюда из мяса птицы (порционные, мелкопорционные), в том числе с соусом</t>
  </si>
  <si>
    <t>322/К</t>
  </si>
  <si>
    <t>313/К</t>
  </si>
  <si>
    <t>Индейка по-строгановски</t>
  </si>
  <si>
    <t>323/К</t>
  </si>
  <si>
    <t>Курица по-тайски</t>
  </si>
  <si>
    <t>Каша пшеничная рассыпчатая</t>
  </si>
  <si>
    <t>356/К</t>
  </si>
  <si>
    <t>Рис с горошком, кукурузой и морковью</t>
  </si>
  <si>
    <t>348/М</t>
  </si>
  <si>
    <t>592/К</t>
  </si>
  <si>
    <t>Итого за Четверг - 1</t>
  </si>
  <si>
    <t>Блюда из мяса птицы (рубленные), в том числе с соусом</t>
  </si>
  <si>
    <t>301/М</t>
  </si>
  <si>
    <t>Кнели из кур с рисом с соусом сметанным, 90/30</t>
  </si>
  <si>
    <t>300/М</t>
  </si>
  <si>
    <t>Блюда (гарниры) из овощей</t>
  </si>
  <si>
    <t>142/М</t>
  </si>
  <si>
    <t>134/М</t>
  </si>
  <si>
    <t>Пюре из тыквы</t>
  </si>
  <si>
    <t>156/М</t>
  </si>
  <si>
    <t>Капуста жареная</t>
  </si>
  <si>
    <t>382/М</t>
  </si>
  <si>
    <t>Напиток кофейный на молоке</t>
  </si>
  <si>
    <t>Щи, борщи, супы овощные, супы картофельные</t>
  </si>
  <si>
    <t>104/М</t>
  </si>
  <si>
    <t>Борщ из свежей капусты с картофелем</t>
  </si>
  <si>
    <t>259/М</t>
  </si>
  <si>
    <t>421/М</t>
  </si>
  <si>
    <t>Булочка сдобная с вишней</t>
  </si>
  <si>
    <t>Итого за Пятницу - 1</t>
  </si>
  <si>
    <t>175/М</t>
  </si>
  <si>
    <t>120/М</t>
  </si>
  <si>
    <t>Суп молочный с макаронными изделиями</t>
  </si>
  <si>
    <t>20/М</t>
  </si>
  <si>
    <t>102/М</t>
  </si>
  <si>
    <t>116/М</t>
  </si>
  <si>
    <t>Суп с рисом и томатом</t>
  </si>
  <si>
    <t>119/М</t>
  </si>
  <si>
    <t>Суп с бобовыми</t>
  </si>
  <si>
    <t>Блюда из мяса (рубленные), в том числе с соусом</t>
  </si>
  <si>
    <t>268/М</t>
  </si>
  <si>
    <t>Котлеты домашние с соусом сметанно-томатным, 90/30</t>
  </si>
  <si>
    <t>279/М</t>
  </si>
  <si>
    <t>Тефтели из говядины с томатным соусом, 90/30</t>
  </si>
  <si>
    <t>266/М</t>
  </si>
  <si>
    <t>308/М</t>
  </si>
  <si>
    <t>Фасоль отварная с луком и томатом</t>
  </si>
  <si>
    <t>Итого за Понедельник - 2</t>
  </si>
  <si>
    <t>Сырники из творога с молоком сгущенным, 150/30</t>
  </si>
  <si>
    <t>378//М</t>
  </si>
  <si>
    <t>37/М</t>
  </si>
  <si>
    <t>49/М</t>
  </si>
  <si>
    <t>106/М</t>
  </si>
  <si>
    <t>Блюда из мяса птицы с крупами, овощами, картофелем</t>
  </si>
  <si>
    <t>291/М</t>
  </si>
  <si>
    <t>355/М</t>
  </si>
  <si>
    <t>Кисель из кураги</t>
  </si>
  <si>
    <t>402/М</t>
  </si>
  <si>
    <t>Оладьи с изюмом с молоком сгущенным</t>
  </si>
  <si>
    <t>Кефир</t>
  </si>
  <si>
    <t>Итого за Вторник - 2</t>
  </si>
  <si>
    <t>Блюда из печени, мяса и печени (рубленные), в том числе с соусом</t>
  </si>
  <si>
    <t>262/М</t>
  </si>
  <si>
    <t>Сердце в соусе</t>
  </si>
  <si>
    <t>242/М</t>
  </si>
  <si>
    <t>Язык говяжий отварной с соусом томатным, 90/30</t>
  </si>
  <si>
    <t>53/М</t>
  </si>
  <si>
    <t>Салат столичный</t>
  </si>
  <si>
    <t>101/М</t>
  </si>
  <si>
    <t>Суп картофельный с рисом</t>
  </si>
  <si>
    <t>Рассольник ленинградский с рисом</t>
  </si>
  <si>
    <t>Блюда из рыбы (порционные, мелкопорционные), в том числе с соусом</t>
  </si>
  <si>
    <t>232/М</t>
  </si>
  <si>
    <t>231/М</t>
  </si>
  <si>
    <t>Поджарка из рыбы</t>
  </si>
  <si>
    <t>229/М</t>
  </si>
  <si>
    <t>Рыба, тушеная в томате с овощами</t>
  </si>
  <si>
    <t>Итого за Среду - 2</t>
  </si>
  <si>
    <t>213/М</t>
  </si>
  <si>
    <t>Омлет с картофелем</t>
  </si>
  <si>
    <t>422/К</t>
  </si>
  <si>
    <t>Чай с медом</t>
  </si>
  <si>
    <t>88/М</t>
  </si>
  <si>
    <t>Щи из свежей капусты с картофелем</t>
  </si>
  <si>
    <t>Бифштекс рубленый с соусом сметанно-томатным, 90/30</t>
  </si>
  <si>
    <t>Шницель из говядины с соусом сметанныйм, 80/30</t>
  </si>
  <si>
    <t>374/М</t>
  </si>
  <si>
    <t>178/М</t>
  </si>
  <si>
    <t>Каша вязкая с морковью</t>
  </si>
  <si>
    <t>356/М</t>
  </si>
  <si>
    <t>Кисель из апельсинов</t>
  </si>
  <si>
    <t>325/К</t>
  </si>
  <si>
    <t>Запеканка из творога с какао</t>
  </si>
  <si>
    <t>Итого за Четверг - 2</t>
  </si>
  <si>
    <t>Блюда из мяса (колбасных изделий), в том числе с соусом</t>
  </si>
  <si>
    <t>Сосиски отварные</t>
  </si>
  <si>
    <t>414/К</t>
  </si>
  <si>
    <t>Горячий шоколад</t>
  </si>
  <si>
    <t>289/М</t>
  </si>
  <si>
    <t>Бутерброд</t>
  </si>
  <si>
    <t>Бутерброд с сыром</t>
  </si>
  <si>
    <t>13/М</t>
  </si>
  <si>
    <t>Чизбургер</t>
  </si>
  <si>
    <t>Итого за Пятницу - 2</t>
  </si>
  <si>
    <t>214/М</t>
  </si>
  <si>
    <t>Омлет с морковью</t>
  </si>
  <si>
    <t xml:space="preserve">104/М </t>
  </si>
  <si>
    <t>256/М</t>
  </si>
  <si>
    <t>Мясо тушеное</t>
  </si>
  <si>
    <t>274/К</t>
  </si>
  <si>
    <t>Азу из говядины</t>
  </si>
  <si>
    <t>355/К</t>
  </si>
  <si>
    <t>Рис, припущенный с томатом</t>
  </si>
  <si>
    <t>202/м</t>
  </si>
  <si>
    <t>Итого за Понедельник - 3</t>
  </si>
  <si>
    <t>Блюда из мяса птицы (порционные и мелкопорционные), в том числе с соусом</t>
  </si>
  <si>
    <t>293/М</t>
  </si>
  <si>
    <t>288/М</t>
  </si>
  <si>
    <t>Итого за Вторник - 3</t>
  </si>
  <si>
    <t>Блюда из мяса птицы (рубленные) в том числе с соусом</t>
  </si>
  <si>
    <t>294/М</t>
  </si>
  <si>
    <t>136/М</t>
  </si>
  <si>
    <t>Овощи припущенные</t>
  </si>
  <si>
    <t>140/М</t>
  </si>
  <si>
    <t>Свекла, тушеная в соусе</t>
  </si>
  <si>
    <t>Блюда из рыбы с крупами, картофелем, овощами</t>
  </si>
  <si>
    <t>249/М</t>
  </si>
  <si>
    <t>Рыба запеченная с картофелем по-русски</t>
  </si>
  <si>
    <t>249/К</t>
  </si>
  <si>
    <t>352/М</t>
  </si>
  <si>
    <t>Кисель из яблок</t>
  </si>
  <si>
    <t>242/К</t>
  </si>
  <si>
    <t>Суфле из творога</t>
  </si>
  <si>
    <t>Итого за Среду - 3</t>
  </si>
  <si>
    <t>97/М</t>
  </si>
  <si>
    <t>Суп картофельный</t>
  </si>
  <si>
    <t xml:space="preserve">Суп картофельный с рыбными фрикадельками </t>
  </si>
  <si>
    <t>Компот из свежих яблок</t>
  </si>
  <si>
    <t>Итого за Четверг - 3</t>
  </si>
  <si>
    <t>199/М</t>
  </si>
  <si>
    <t>Пюре из бобовых с маслом</t>
  </si>
  <si>
    <t>410/М</t>
  </si>
  <si>
    <t>Ватрушка с творогом</t>
  </si>
  <si>
    <t>Итого за Пятницу - 3</t>
  </si>
  <si>
    <t>277/К</t>
  </si>
  <si>
    <t>Говядина в кисло-сладком соусе</t>
  </si>
  <si>
    <t>311/М</t>
  </si>
  <si>
    <t>Картофель в молоке</t>
  </si>
  <si>
    <t>банан</t>
  </si>
  <si>
    <t>Итого за Понедельник - 4</t>
  </si>
  <si>
    <t>Плов из птицы</t>
  </si>
  <si>
    <t>310/К</t>
  </si>
  <si>
    <t>Курица с рисом и овощами</t>
  </si>
  <si>
    <t>Итого за Вторник - 4</t>
  </si>
  <si>
    <t>Бигус с курицей</t>
  </si>
  <si>
    <t>237/М</t>
  </si>
  <si>
    <t>255/К</t>
  </si>
  <si>
    <t>Итого за Среду - 4</t>
  </si>
  <si>
    <t>84/М</t>
  </si>
  <si>
    <t>359/К</t>
  </si>
  <si>
    <t>Рис с кукурузой</t>
  </si>
  <si>
    <t>Каша пшенная рассыпчатая</t>
  </si>
  <si>
    <t>Итого за Четверг - 4</t>
  </si>
  <si>
    <t>357/К</t>
  </si>
  <si>
    <t>Рис с горошком</t>
  </si>
  <si>
    <t>5/М</t>
  </si>
  <si>
    <t>Бутерброд с мясными кулинарными изделиями</t>
  </si>
  <si>
    <t>Итого за Пятницу - 4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</si>
  <si>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</si>
  <si>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– Сборник технических нормативов - Сборник рецептур на продукцию для обучающихся во всех образовательных учреждениях под редакцией В.Р. Кучма – М.: Издатель Научный центр здоровья детей, 2016.</t>
  </si>
  <si>
    <t>Справочно</t>
  </si>
  <si>
    <t>Макаронник с субпродуктами с маслом сливочным, 280/5</t>
  </si>
  <si>
    <t>Пудинг из творога (запеченный) с соусом ягодным, 170/30</t>
  </si>
  <si>
    <t>Запеканка из творога с соусом ягодным, 170/30</t>
  </si>
  <si>
    <t>Птица отварная с маслом сливочным, 100/5</t>
  </si>
  <si>
    <t>Суфле из птицы с маслом сливочным, 100/5</t>
  </si>
  <si>
    <t>Сырники из творога с молоком сгущенным, 170/30</t>
  </si>
  <si>
    <t>Зразы рыбные рубленные с маслом, 100/5</t>
  </si>
  <si>
    <t>Запеканка из печени с рисом с соусом томатным, 270/30</t>
  </si>
  <si>
    <t>Шницель рыбный натуральный с маслом сливочным, 95/5</t>
  </si>
  <si>
    <t>Салат из моркови с курагой</t>
  </si>
  <si>
    <t>Суфле из птицы с маслом сливочным, 95/5</t>
  </si>
  <si>
    <t>Бифштекс рубленный с маслом сливочным, 95/5</t>
  </si>
  <si>
    <t>Зразы рубленные с маслом сливочным, 95/5</t>
  </si>
  <si>
    <t>Сардельки отварные с маслом сливочным, 95/5</t>
  </si>
  <si>
    <t>Запеканка картофельная с рыбой с маслом сливочным, 280/5</t>
  </si>
  <si>
    <t>Бедро куриное запеченное с маслом сливочным, 95/5</t>
  </si>
  <si>
    <t>Кнели рыбные отварные с маслом сливочным, 95/5</t>
  </si>
  <si>
    <t>Птица отварная с маслом сливочным, 95/5</t>
  </si>
  <si>
    <t>Типовое 20-ти дневное меню основного (организованного) питания для обучающихся общеобразовательных организаций Петропавловск-Камчатского городского округа</t>
  </si>
  <si>
    <t>Расчёт химико-энергетических характеристик типового 20-ти дневного меню основного (организованного) питания для общеобразовательных организаций Петропавловск-Камчатского городского округа (возрастная категория 12-18 лет)</t>
  </si>
  <si>
    <t xml:space="preserve">Приложение № 2 </t>
  </si>
  <si>
    <t>Приложение № 4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</si>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</sst>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\-??\ _₽_-;_-@_-"/>
    <numFmt numFmtId="165" formatCode="0.0"/>
    <numFmt numFmtId="166" formatCode="0&quot;%&quot;"/>
    <numFmt numFmtId="167" formatCode="0.0%"/>
    <numFmt numFmtId="168" formatCode="0.0000"/>
    <numFmt numFmtId="169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11"/>
      <color indexed="63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0"/>
      <color rgb="FF000000"/>
      <name val="Times New Roman"/>
      <family val="1"/>
      <charset val="204"/>
    </font>
    <font>
      <b/>
      <sz val="8"/>
      <name val="Arial"/>
      <family val="2"/>
    </font>
    <font>
      <sz val="11"/>
      <color theme="1"/>
      <name val="Calibri"/>
      <family val="2"/>
      <charset val="204"/>
      <scheme val="minor"/>
    </font>
    <font>
      <i/>
      <sz val="11"/>
      <name val="Arial Narrow"/>
      <family val="2"/>
      <charset val="204"/>
    </font>
    <font>
      <sz val="11"/>
      <color rgb="FF333333"/>
      <name val="Arial Narrow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1"/>
      <color rgb="FF00B0F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9C3"/>
      </patternFill>
    </fill>
    <fill>
      <patternFill patternType="solid">
        <fgColor rgb="FFDDD9C3"/>
        <bgColor rgb="FFD7E4BD"/>
      </patternFill>
    </fill>
    <fill>
      <patternFill patternType="solid">
        <fgColor theme="0"/>
        <bgColor rgb="FFFFFFCC"/>
      </patternFill>
    </fill>
    <fill>
      <patternFill patternType="solid">
        <fgColor rgb="FFBDD7EE"/>
        <bgColor rgb="FF99CCFF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0" fontId="1" fillId="0" borderId="0"/>
    <xf numFmtId="9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9" fontId="1" fillId="0" borderId="0" applyBorder="0" applyProtection="0"/>
    <xf numFmtId="9" fontId="7" fillId="0" borderId="0" applyBorder="0" applyProtection="0"/>
    <xf numFmtId="0" fontId="2" fillId="0" borderId="0"/>
    <xf numFmtId="164" fontId="4" fillId="0" borderId="0" applyBorder="0" applyProtection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3" fillId="0" borderId="0" applyBorder="0" applyProtection="0"/>
    <xf numFmtId="0" fontId="1" fillId="0" borderId="0"/>
    <xf numFmtId="0" fontId="2" fillId="0" borderId="0"/>
  </cellStyleXfs>
  <cellXfs count="464">
    <xf numFmtId="0" fontId="0" fillId="0" borderId="0" xfId="0"/>
    <xf numFmtId="0" fontId="8" fillId="0" borderId="0" xfId="3" applyFont="1" applyAlignment="1">
      <alignment horizontal="right" vertical="center"/>
    </xf>
    <xf numFmtId="0" fontId="13" fillId="0" borderId="0" xfId="0" applyFont="1"/>
    <xf numFmtId="0" fontId="13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/>
    </xf>
    <xf numFmtId="0" fontId="8" fillId="0" borderId="0" xfId="3" applyFont="1" applyFill="1"/>
    <xf numFmtId="0" fontId="9" fillId="0" borderId="0" xfId="3" applyFont="1" applyFill="1" applyAlignment="1">
      <alignment wrapText="1"/>
    </xf>
    <xf numFmtId="0" fontId="8" fillId="0" borderId="0" xfId="19" applyFont="1"/>
    <xf numFmtId="1" fontId="8" fillId="0" borderId="6" xfId="19" applyNumberFormat="1" applyFont="1" applyBorder="1" applyAlignment="1">
      <alignment horizontal="right"/>
    </xf>
    <xf numFmtId="3" fontId="8" fillId="0" borderId="6" xfId="19" applyNumberFormat="1" applyFont="1" applyBorder="1" applyAlignment="1">
      <alignment horizontal="right"/>
    </xf>
    <xf numFmtId="2" fontId="8" fillId="0" borderId="6" xfId="19" applyNumberFormat="1" applyFont="1" applyBorder="1" applyAlignment="1">
      <alignment horizontal="center"/>
    </xf>
    <xf numFmtId="165" fontId="8" fillId="0" borderId="6" xfId="19" applyNumberFormat="1" applyFont="1" applyBorder="1" applyAlignment="1">
      <alignment horizontal="center"/>
    </xf>
    <xf numFmtId="2" fontId="8" fillId="3" borderId="6" xfId="19" applyNumberFormat="1" applyFont="1" applyFill="1" applyBorder="1" applyAlignment="1">
      <alignment horizontal="center"/>
    </xf>
    <xf numFmtId="165" fontId="8" fillId="3" borderId="6" xfId="19" applyNumberFormat="1" applyFont="1" applyFill="1" applyBorder="1" applyAlignment="1">
      <alignment horizontal="center"/>
    </xf>
    <xf numFmtId="0" fontId="11" fillId="4" borderId="0" xfId="4" applyFont="1" applyFill="1" applyAlignment="1">
      <alignment vertical="center"/>
    </xf>
    <xf numFmtId="0" fontId="11" fillId="4" borderId="0" xfId="4" applyFont="1" applyFill="1" applyAlignment="1">
      <alignment horizontal="right" vertical="center"/>
    </xf>
    <xf numFmtId="0" fontId="11" fillId="4" borderId="6" xfId="4" applyFont="1" applyFill="1" applyBorder="1" applyAlignment="1">
      <alignment horizontal="center" vertical="center" wrapText="1"/>
    </xf>
    <xf numFmtId="0" fontId="14" fillId="4" borderId="6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vertical="center"/>
    </xf>
    <xf numFmtId="0" fontId="11" fillId="4" borderId="6" xfId="4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9" fontId="11" fillId="4" borderId="6" xfId="15" applyFont="1" applyFill="1" applyBorder="1" applyAlignment="1" applyProtection="1">
      <alignment vertical="center"/>
    </xf>
    <xf numFmtId="9" fontId="11" fillId="4" borderId="6" xfId="4" applyNumberFormat="1" applyFont="1" applyFill="1" applyBorder="1" applyAlignment="1">
      <alignment vertical="center"/>
    </xf>
    <xf numFmtId="0" fontId="14" fillId="4" borderId="6" xfId="4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horizontal="center"/>
    </xf>
    <xf numFmtId="9" fontId="14" fillId="4" borderId="6" xfId="15" applyFont="1" applyFill="1" applyBorder="1" applyAlignment="1" applyProtection="1">
      <alignment vertical="center"/>
    </xf>
    <xf numFmtId="9" fontId="14" fillId="0" borderId="6" xfId="15" applyNumberFormat="1" applyFont="1" applyFill="1" applyBorder="1" applyAlignment="1" applyProtection="1">
      <alignment vertical="center"/>
    </xf>
    <xf numFmtId="0" fontId="14" fillId="4" borderId="0" xfId="4" applyFont="1" applyFill="1" applyAlignment="1">
      <alignment vertical="center"/>
    </xf>
    <xf numFmtId="9" fontId="14" fillId="4" borderId="6" xfId="4" applyNumberFormat="1" applyFont="1" applyFill="1" applyBorder="1" applyAlignment="1">
      <alignment vertical="center"/>
    </xf>
    <xf numFmtId="0" fontId="5" fillId="4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/>
    </xf>
    <xf numFmtId="0" fontId="16" fillId="0" borderId="0" xfId="0" applyFont="1"/>
    <xf numFmtId="1" fontId="8" fillId="0" borderId="6" xfId="21" applyNumberFormat="1" applyFont="1" applyBorder="1" applyAlignment="1">
      <alignment horizontal="center"/>
    </xf>
    <xf numFmtId="0" fontId="8" fillId="0" borderId="6" xfId="21" applyNumberFormat="1" applyFont="1" applyBorder="1" applyAlignment="1">
      <alignment vertical="top" wrapText="1"/>
    </xf>
    <xf numFmtId="0" fontId="8" fillId="0" borderId="1" xfId="21" applyNumberFormat="1" applyFont="1" applyFill="1" applyBorder="1" applyAlignment="1">
      <alignment horizontal="right" vertical="top"/>
    </xf>
    <xf numFmtId="3" fontId="8" fillId="0" borderId="1" xfId="21" applyNumberFormat="1" applyFont="1" applyFill="1" applyBorder="1" applyAlignment="1">
      <alignment horizontal="center" vertical="center"/>
    </xf>
    <xf numFmtId="2" fontId="8" fillId="0" borderId="5" xfId="21" applyNumberFormat="1" applyFont="1" applyFill="1" applyBorder="1" applyAlignment="1">
      <alignment horizontal="center" vertical="center" wrapText="1"/>
    </xf>
    <xf numFmtId="4" fontId="8" fillId="0" borderId="5" xfId="21" applyNumberFormat="1" applyFont="1" applyFill="1" applyBorder="1" applyAlignment="1">
      <alignment horizontal="center" vertical="center" wrapText="1"/>
    </xf>
    <xf numFmtId="0" fontId="8" fillId="0" borderId="6" xfId="21" applyNumberFormat="1" applyFont="1" applyFill="1" applyBorder="1" applyAlignment="1">
      <alignment horizontal="right" vertical="top"/>
    </xf>
    <xf numFmtId="1" fontId="8" fillId="0" borderId="6" xfId="21" applyNumberFormat="1" applyFont="1" applyFill="1" applyBorder="1" applyAlignment="1">
      <alignment horizontal="center" vertical="center"/>
    </xf>
    <xf numFmtId="0" fontId="8" fillId="0" borderId="6" xfId="21" applyNumberFormat="1" applyFont="1" applyFill="1" applyBorder="1" applyAlignment="1">
      <alignment horizontal="center" vertical="top"/>
    </xf>
    <xf numFmtId="0" fontId="8" fillId="0" borderId="0" xfId="21" applyNumberFormat="1" applyFont="1" applyFill="1"/>
    <xf numFmtId="3" fontId="8" fillId="0" borderId="6" xfId="21" applyNumberFormat="1" applyFont="1" applyFill="1" applyBorder="1" applyAlignment="1">
      <alignment horizontal="center" vertical="center"/>
    </xf>
    <xf numFmtId="3" fontId="8" fillId="0" borderId="5" xfId="21" applyNumberFormat="1" applyFont="1" applyFill="1" applyBorder="1" applyAlignment="1">
      <alignment horizontal="center" vertical="center" wrapText="1"/>
    </xf>
    <xf numFmtId="1" fontId="8" fillId="0" borderId="5" xfId="21" applyNumberFormat="1" applyFont="1" applyFill="1" applyBorder="1" applyAlignment="1">
      <alignment horizontal="center" vertical="center" wrapText="1"/>
    </xf>
    <xf numFmtId="9" fontId="8" fillId="0" borderId="5" xfId="20" applyFont="1" applyFill="1" applyBorder="1" applyAlignment="1">
      <alignment horizontal="center"/>
    </xf>
    <xf numFmtId="0" fontId="8" fillId="0" borderId="0" xfId="1" applyFont="1"/>
    <xf numFmtId="0" fontId="8" fillId="0" borderId="6" xfId="22" applyNumberFormat="1" applyFont="1" applyBorder="1" applyAlignment="1">
      <alignment horizontal="center" vertical="center" wrapText="1"/>
    </xf>
    <xf numFmtId="0" fontId="9" fillId="0" borderId="12" xfId="21" applyFont="1" applyBorder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1" fontId="8" fillId="0" borderId="6" xfId="21" applyNumberFormat="1" applyFont="1" applyBorder="1" applyAlignment="1">
      <alignment horizontal="center" vertical="center"/>
    </xf>
    <xf numFmtId="2" fontId="8" fillId="0" borderId="6" xfId="21" applyNumberFormat="1" applyFont="1" applyBorder="1" applyAlignment="1">
      <alignment horizontal="center" vertical="center"/>
    </xf>
    <xf numFmtId="3" fontId="8" fillId="0" borderId="6" xfId="21" applyNumberFormat="1" applyFont="1" applyBorder="1" applyAlignment="1">
      <alignment horizontal="center" vertical="center"/>
    </xf>
    <xf numFmtId="165" fontId="8" fillId="0" borderId="6" xfId="21" applyNumberFormat="1" applyFont="1" applyBorder="1" applyAlignment="1">
      <alignment horizontal="center" vertical="center"/>
    </xf>
    <xf numFmtId="0" fontId="9" fillId="0" borderId="11" xfId="21" applyFont="1" applyBorder="1" applyAlignment="1">
      <alignment vertical="center"/>
    </xf>
    <xf numFmtId="0" fontId="8" fillId="0" borderId="6" xfId="21" applyNumberFormat="1" applyFont="1" applyBorder="1" applyAlignment="1">
      <alignment horizontal="center" vertical="center"/>
    </xf>
    <xf numFmtId="4" fontId="8" fillId="0" borderId="6" xfId="21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0" xfId="11" applyFont="1"/>
    <xf numFmtId="166" fontId="8" fillId="0" borderId="15" xfId="24" applyNumberFormat="1" applyFont="1" applyFill="1" applyBorder="1" applyAlignment="1">
      <alignment horizontal="center"/>
    </xf>
    <xf numFmtId="3" fontId="8" fillId="0" borderId="14" xfId="24" applyNumberFormat="1" applyFont="1" applyFill="1" applyBorder="1" applyAlignment="1">
      <alignment horizontal="center" vertical="center"/>
    </xf>
    <xf numFmtId="2" fontId="8" fillId="0" borderId="15" xfId="24" applyNumberFormat="1" applyFont="1" applyFill="1" applyBorder="1" applyAlignment="1">
      <alignment horizontal="center" vertical="center" wrapText="1"/>
    </xf>
    <xf numFmtId="4" fontId="8" fillId="0" borderId="15" xfId="24" applyNumberFormat="1" applyFont="1" applyFill="1" applyBorder="1" applyAlignment="1">
      <alignment horizontal="center" vertical="center" wrapText="1"/>
    </xf>
    <xf numFmtId="1" fontId="8" fillId="0" borderId="14" xfId="24" applyNumberFormat="1" applyFont="1" applyFill="1" applyBorder="1" applyAlignment="1">
      <alignment horizontal="center" vertical="center"/>
    </xf>
    <xf numFmtId="3" fontId="8" fillId="0" borderId="15" xfId="24" applyNumberFormat="1" applyFont="1" applyFill="1" applyBorder="1" applyAlignment="1">
      <alignment horizontal="center" vertical="center" wrapText="1"/>
    </xf>
    <xf numFmtId="1" fontId="8" fillId="0" borderId="15" xfId="24" applyNumberFormat="1" applyFont="1" applyFill="1" applyBorder="1" applyAlignment="1">
      <alignment horizontal="center" vertical="center" wrapText="1"/>
    </xf>
    <xf numFmtId="9" fontId="8" fillId="0" borderId="15" xfId="20" applyFont="1" applyFill="1" applyBorder="1" applyAlignment="1">
      <alignment horizontal="center"/>
    </xf>
    <xf numFmtId="2" fontId="8" fillId="0" borderId="14" xfId="19" applyNumberFormat="1" applyFont="1" applyBorder="1" applyAlignment="1">
      <alignment horizontal="center"/>
    </xf>
    <xf numFmtId="165" fontId="8" fillId="0" borderId="14" xfId="19" applyNumberFormat="1" applyFont="1" applyBorder="1" applyAlignment="1">
      <alignment horizontal="center"/>
    </xf>
    <xf numFmtId="2" fontId="8" fillId="3" borderId="14" xfId="19" applyNumberFormat="1" applyFont="1" applyFill="1" applyBorder="1" applyAlignment="1">
      <alignment horizontal="center"/>
    </xf>
    <xf numFmtId="165" fontId="8" fillId="3" borderId="14" xfId="19" applyNumberFormat="1" applyFont="1" applyFill="1" applyBorder="1" applyAlignment="1">
      <alignment horizontal="center"/>
    </xf>
    <xf numFmtId="0" fontId="14" fillId="4" borderId="6" xfId="4" applyFont="1" applyFill="1" applyBorder="1" applyAlignment="1">
      <alignment horizontal="center" vertical="center"/>
    </xf>
    <xf numFmtId="1" fontId="8" fillId="0" borderId="14" xfId="19" applyNumberFormat="1" applyFont="1" applyBorder="1" applyAlignment="1">
      <alignment horizontal="center"/>
    </xf>
    <xf numFmtId="0" fontId="9" fillId="2" borderId="9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4" fontId="8" fillId="0" borderId="18" xfId="21" applyNumberFormat="1" applyFont="1" applyFill="1" applyBorder="1" applyAlignment="1">
      <alignment horizontal="center" vertical="center" wrapText="1"/>
    </xf>
    <xf numFmtId="2" fontId="8" fillId="0" borderId="18" xfId="21" applyNumberFormat="1" applyFont="1" applyFill="1" applyBorder="1" applyAlignment="1">
      <alignment horizontal="center" vertical="center" wrapText="1"/>
    </xf>
    <xf numFmtId="4" fontId="8" fillId="0" borderId="18" xfId="24" applyNumberFormat="1" applyFont="1" applyFill="1" applyBorder="1" applyAlignment="1">
      <alignment horizontal="center" vertical="center" wrapText="1"/>
    </xf>
    <xf numFmtId="2" fontId="8" fillId="0" borderId="18" xfId="24" applyNumberFormat="1" applyFont="1" applyFill="1" applyBorder="1" applyAlignment="1">
      <alignment horizontal="center" vertical="center" wrapText="1"/>
    </xf>
    <xf numFmtId="9" fontId="8" fillId="0" borderId="18" xfId="20" applyFont="1" applyFill="1" applyBorder="1" applyAlignment="1">
      <alignment horizontal="center"/>
    </xf>
    <xf numFmtId="3" fontId="8" fillId="0" borderId="18" xfId="24" applyNumberFormat="1" applyFont="1" applyFill="1" applyBorder="1" applyAlignment="1">
      <alignment horizontal="center" vertical="center" wrapText="1"/>
    </xf>
    <xf numFmtId="3" fontId="8" fillId="0" borderId="18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1" fontId="8" fillId="0" borderId="18" xfId="24" applyNumberFormat="1" applyFont="1" applyFill="1" applyBorder="1" applyAlignment="1">
      <alignment horizontal="center" vertical="center" wrapText="1"/>
    </xf>
    <xf numFmtId="1" fontId="8" fillId="0" borderId="18" xfId="21" applyNumberFormat="1" applyFont="1" applyFill="1" applyBorder="1" applyAlignment="1">
      <alignment horizontal="center" vertical="center" wrapText="1"/>
    </xf>
    <xf numFmtId="165" fontId="8" fillId="0" borderId="5" xfId="21" applyNumberFormat="1" applyFont="1" applyFill="1" applyBorder="1" applyAlignment="1">
      <alignment horizontal="center" vertical="center" wrapText="1"/>
    </xf>
    <xf numFmtId="0" fontId="8" fillId="4" borderId="0" xfId="8" applyFont="1" applyFill="1"/>
    <xf numFmtId="0" fontId="8" fillId="4" borderId="0" xfId="8" applyFont="1" applyFill="1" applyAlignment="1">
      <alignment horizontal="right"/>
    </xf>
    <xf numFmtId="0" fontId="10" fillId="0" borderId="0" xfId="23"/>
    <xf numFmtId="0" fontId="9" fillId="4" borderId="0" xfId="8" applyFont="1" applyFill="1"/>
    <xf numFmtId="0" fontId="9" fillId="4" borderId="0" xfId="8" applyFont="1" applyFill="1" applyAlignment="1">
      <alignment horizontal="center"/>
    </xf>
    <xf numFmtId="2" fontId="8" fillId="4" borderId="0" xfId="8" applyNumberFormat="1" applyFont="1" applyFill="1"/>
    <xf numFmtId="0" fontId="3" fillId="0" borderId="0" xfId="4"/>
    <xf numFmtId="0" fontId="20" fillId="0" borderId="0" xfId="4" applyFont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wrapText="1"/>
    </xf>
    <xf numFmtId="0" fontId="20" fillId="6" borderId="22" xfId="4" applyFont="1" applyFill="1" applyBorder="1" applyAlignment="1">
      <alignment horizontal="center" vertical="center" wrapText="1"/>
    </xf>
    <xf numFmtId="0" fontId="20" fillId="6" borderId="23" xfId="4" applyFont="1" applyFill="1" applyBorder="1" applyAlignment="1">
      <alignment horizontal="center" vertical="center"/>
    </xf>
    <xf numFmtId="0" fontId="20" fillId="6" borderId="24" xfId="4" applyFont="1" applyFill="1" applyBorder="1" applyAlignment="1">
      <alignment horizontal="center" vertical="center"/>
    </xf>
    <xf numFmtId="0" fontId="20" fillId="6" borderId="25" xfId="4" applyFont="1" applyFill="1" applyBorder="1" applyAlignment="1">
      <alignment horizontal="center" vertical="center" wrapText="1"/>
    </xf>
    <xf numFmtId="9" fontId="20" fillId="6" borderId="26" xfId="25" applyFont="1" applyFill="1" applyBorder="1" applyAlignment="1" applyProtection="1">
      <alignment horizontal="center" vertical="center"/>
    </xf>
    <xf numFmtId="9" fontId="20" fillId="6" borderId="27" xfId="4" applyNumberFormat="1" applyFont="1" applyFill="1" applyBorder="1" applyAlignment="1">
      <alignment horizontal="center" vertical="center"/>
    </xf>
    <xf numFmtId="0" fontId="20" fillId="7" borderId="22" xfId="4" applyFont="1" applyFill="1" applyBorder="1" applyAlignment="1">
      <alignment horizontal="center" vertical="center" wrapText="1"/>
    </xf>
    <xf numFmtId="0" fontId="20" fillId="7" borderId="23" xfId="4" applyFont="1" applyFill="1" applyBorder="1" applyAlignment="1">
      <alignment horizontal="center" vertical="center"/>
    </xf>
    <xf numFmtId="0" fontId="20" fillId="7" borderId="24" xfId="4" applyFont="1" applyFill="1" applyBorder="1" applyAlignment="1">
      <alignment horizontal="center" vertical="center"/>
    </xf>
    <xf numFmtId="0" fontId="20" fillId="7" borderId="25" xfId="4" applyFont="1" applyFill="1" applyBorder="1" applyAlignment="1">
      <alignment horizontal="center" vertical="center" wrapText="1"/>
    </xf>
    <xf numFmtId="9" fontId="20" fillId="7" borderId="26" xfId="25" applyFont="1" applyFill="1" applyBorder="1" applyAlignment="1" applyProtection="1">
      <alignment horizontal="center" vertical="center"/>
    </xf>
    <xf numFmtId="9" fontId="20" fillId="7" borderId="27" xfId="4" applyNumberFormat="1" applyFont="1" applyFill="1" applyBorder="1" applyAlignment="1">
      <alignment horizontal="center" vertical="center"/>
    </xf>
    <xf numFmtId="0" fontId="20" fillId="7" borderId="28" xfId="4" applyFont="1" applyFill="1" applyBorder="1" applyAlignment="1">
      <alignment horizontal="center" vertical="center" wrapText="1"/>
    </xf>
    <xf numFmtId="9" fontId="20" fillId="7" borderId="29" xfId="4" applyNumberFormat="1" applyFont="1" applyFill="1" applyBorder="1" applyAlignment="1">
      <alignment horizontal="center" vertical="center"/>
    </xf>
    <xf numFmtId="0" fontId="20" fillId="8" borderId="22" xfId="4" applyFont="1" applyFill="1" applyBorder="1" applyAlignment="1">
      <alignment horizontal="center" vertical="center" wrapText="1"/>
    </xf>
    <xf numFmtId="0" fontId="20" fillId="8" borderId="23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20" fillId="8" borderId="25" xfId="4" applyFont="1" applyFill="1" applyBorder="1" applyAlignment="1">
      <alignment horizontal="center" vertical="center" wrapText="1"/>
    </xf>
    <xf numFmtId="9" fontId="20" fillId="8" borderId="26" xfId="25" applyFont="1" applyFill="1" applyBorder="1" applyAlignment="1" applyProtection="1">
      <alignment horizontal="center" vertical="center"/>
    </xf>
    <xf numFmtId="9" fontId="20" fillId="8" borderId="27" xfId="25" applyFont="1" applyFill="1" applyBorder="1" applyAlignment="1" applyProtection="1">
      <alignment horizontal="center" vertical="center"/>
    </xf>
    <xf numFmtId="0" fontId="20" fillId="9" borderId="30" xfId="4" applyFont="1" applyFill="1" applyBorder="1" applyAlignment="1">
      <alignment horizontal="center" vertical="center" wrapText="1"/>
    </xf>
    <xf numFmtId="0" fontId="20" fillId="9" borderId="23" xfId="4" applyFont="1" applyFill="1" applyBorder="1" applyAlignment="1">
      <alignment horizontal="center" vertical="center"/>
    </xf>
    <xf numFmtId="0" fontId="20" fillId="9" borderId="24" xfId="4" applyFont="1" applyFill="1" applyBorder="1" applyAlignment="1">
      <alignment horizontal="center" vertical="center"/>
    </xf>
    <xf numFmtId="0" fontId="20" fillId="9" borderId="25" xfId="4" applyFont="1" applyFill="1" applyBorder="1" applyAlignment="1">
      <alignment horizontal="center" vertical="center" wrapText="1"/>
    </xf>
    <xf numFmtId="9" fontId="20" fillId="9" borderId="26" xfId="25" applyFont="1" applyFill="1" applyBorder="1" applyAlignment="1" applyProtection="1">
      <alignment horizontal="center" vertical="center"/>
    </xf>
    <xf numFmtId="9" fontId="20" fillId="9" borderId="27" xfId="25" applyFont="1" applyFill="1" applyBorder="1" applyAlignment="1" applyProtection="1">
      <alignment horizontal="center" vertical="center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0" fontId="8" fillId="0" borderId="0" xfId="21" applyNumberFormat="1" applyFont="1" applyFill="1" applyBorder="1" applyAlignment="1">
      <alignment horizontal="right" vertical="top"/>
    </xf>
    <xf numFmtId="0" fontId="8" fillId="0" borderId="0" xfId="21" applyNumberFormat="1" applyFont="1" applyFill="1" applyBorder="1" applyAlignment="1">
      <alignment horizontal="center" vertical="top"/>
    </xf>
    <xf numFmtId="166" fontId="8" fillId="0" borderId="0" xfId="24" applyNumberFormat="1" applyFont="1" applyFill="1" applyBorder="1" applyAlignment="1">
      <alignment horizontal="center"/>
    </xf>
    <xf numFmtId="9" fontId="8" fillId="0" borderId="0" xfId="2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6" xfId="2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4" borderId="21" xfId="8" applyFont="1" applyFill="1" applyBorder="1" applyAlignment="1">
      <alignment horizontal="center" vertical="center" wrapText="1"/>
    </xf>
    <xf numFmtId="0" fontId="20" fillId="5" borderId="21" xfId="4" applyFont="1" applyFill="1" applyBorder="1" applyAlignment="1">
      <alignment horizontal="center" vertical="center" wrapText="1"/>
    </xf>
    <xf numFmtId="0" fontId="8" fillId="0" borderId="6" xfId="19" applyNumberFormat="1" applyFont="1" applyBorder="1" applyAlignment="1">
      <alignment horizontal="center"/>
    </xf>
    <xf numFmtId="0" fontId="8" fillId="3" borderId="0" xfId="19" applyNumberFormat="1" applyFont="1" applyFill="1" applyAlignment="1">
      <alignment horizontal="center"/>
    </xf>
    <xf numFmtId="0" fontId="8" fillId="0" borderId="2" xfId="19" applyNumberFormat="1" applyFont="1" applyBorder="1" applyAlignment="1">
      <alignment horizontal="center" vertical="center" wrapText="1"/>
    </xf>
    <xf numFmtId="0" fontId="8" fillId="0" borderId="8" xfId="19" applyNumberFormat="1" applyFont="1" applyBorder="1" applyAlignment="1">
      <alignment horizontal="center" vertical="center" wrapText="1"/>
    </xf>
    <xf numFmtId="0" fontId="8" fillId="0" borderId="9" xfId="19" applyNumberFormat="1" applyFont="1" applyBorder="1" applyAlignment="1">
      <alignment horizontal="center" vertical="center" wrapText="1"/>
    </xf>
    <xf numFmtId="0" fontId="8" fillId="0" borderId="10" xfId="19" applyNumberFormat="1" applyFont="1" applyBorder="1" applyAlignment="1">
      <alignment horizontal="center" vertical="center" wrapText="1"/>
    </xf>
    <xf numFmtId="0" fontId="8" fillId="0" borderId="6" xfId="19" applyNumberFormat="1" applyFont="1" applyBorder="1" applyAlignment="1">
      <alignment horizontal="center" vertical="center" wrapText="1"/>
    </xf>
    <xf numFmtId="0" fontId="8" fillId="0" borderId="7" xfId="19" applyNumberFormat="1" applyFont="1" applyBorder="1" applyAlignment="1">
      <alignment horizontal="center" vertical="center" wrapText="1"/>
    </xf>
    <xf numFmtId="0" fontId="8" fillId="0" borderId="14" xfId="19" applyNumberFormat="1" applyFont="1" applyBorder="1" applyAlignment="1">
      <alignment horizontal="center" vertical="center" wrapText="1"/>
    </xf>
    <xf numFmtId="1" fontId="8" fillId="0" borderId="14" xfId="21" applyNumberFormat="1" applyFont="1" applyBorder="1" applyAlignment="1">
      <alignment horizontal="center" vertical="top"/>
    </xf>
    <xf numFmtId="2" fontId="8" fillId="0" borderId="14" xfId="21" applyNumberFormat="1" applyFont="1" applyBorder="1" applyAlignment="1">
      <alignment horizontal="center" vertical="top"/>
    </xf>
    <xf numFmtId="165" fontId="8" fillId="0" borderId="14" xfId="21" applyNumberFormat="1" applyFont="1" applyBorder="1" applyAlignment="1">
      <alignment horizontal="center" vertical="top"/>
    </xf>
    <xf numFmtId="0" fontId="8" fillId="0" borderId="14" xfId="21" applyNumberFormat="1" applyFont="1" applyBorder="1" applyAlignment="1">
      <alignment horizontal="center" vertical="top"/>
    </xf>
    <xf numFmtId="1" fontId="8" fillId="0" borderId="14" xfId="21" applyNumberFormat="1" applyFont="1" applyBorder="1" applyAlignment="1">
      <alignment horizontal="center"/>
    </xf>
    <xf numFmtId="1" fontId="8" fillId="0" borderId="21" xfId="21" applyNumberFormat="1" applyFont="1" applyBorder="1" applyAlignment="1">
      <alignment horizontal="center" vertical="top"/>
    </xf>
    <xf numFmtId="2" fontId="8" fillId="0" borderId="21" xfId="21" applyNumberFormat="1" applyFont="1" applyBorder="1" applyAlignment="1">
      <alignment horizontal="center" vertical="top"/>
    </xf>
    <xf numFmtId="165" fontId="8" fillId="0" borderId="21" xfId="21" applyNumberFormat="1" applyFont="1" applyBorder="1" applyAlignment="1">
      <alignment horizontal="center" vertical="top"/>
    </xf>
    <xf numFmtId="0" fontId="8" fillId="0" borderId="21" xfId="21" applyNumberFormat="1" applyFont="1" applyBorder="1" applyAlignment="1">
      <alignment horizontal="center" vertical="top"/>
    </xf>
    <xf numFmtId="3" fontId="8" fillId="0" borderId="21" xfId="21" applyNumberFormat="1" applyFont="1" applyBorder="1" applyAlignment="1">
      <alignment horizontal="center"/>
    </xf>
    <xf numFmtId="1" fontId="8" fillId="0" borderId="21" xfId="21" applyNumberFormat="1" applyFont="1" applyBorder="1" applyAlignment="1">
      <alignment horizontal="center"/>
    </xf>
    <xf numFmtId="0" fontId="8" fillId="4" borderId="0" xfId="5" applyFont="1" applyFill="1"/>
    <xf numFmtId="0" fontId="9" fillId="4" borderId="0" xfId="5" applyFont="1" applyFill="1"/>
    <xf numFmtId="0" fontId="24" fillId="4" borderId="0" xfId="5" applyFont="1" applyFill="1"/>
    <xf numFmtId="0" fontId="8" fillId="4" borderId="0" xfId="5" applyFont="1" applyFill="1" applyAlignment="1">
      <alignment horizontal="right"/>
    </xf>
    <xf numFmtId="0" fontId="24" fillId="4" borderId="0" xfId="5" applyFont="1" applyFill="1" applyAlignment="1">
      <alignment vertical="center" wrapText="1"/>
    </xf>
    <xf numFmtId="0" fontId="8" fillId="4" borderId="0" xfId="5" applyFont="1" applyFill="1" applyAlignment="1">
      <alignment vertical="center" wrapText="1"/>
    </xf>
    <xf numFmtId="0" fontId="9" fillId="4" borderId="0" xfId="5" applyFont="1" applyFill="1" applyAlignment="1">
      <alignment vertical="center" wrapText="1"/>
    </xf>
    <xf numFmtId="0" fontId="25" fillId="4" borderId="0" xfId="5" applyFont="1" applyFill="1"/>
    <xf numFmtId="0" fontId="8" fillId="4" borderId="0" xfId="5" applyFont="1" applyFill="1" applyAlignment="1">
      <alignment horizontal="center" vertical="center" wrapText="1"/>
    </xf>
    <xf numFmtId="2" fontId="9" fillId="4" borderId="21" xfId="18" applyNumberFormat="1" applyFont="1" applyFill="1" applyBorder="1" applyAlignment="1" applyProtection="1">
      <alignment horizontal="right" vertical="center" wrapText="1"/>
    </xf>
    <xf numFmtId="2" fontId="24" fillId="4" borderId="0" xfId="5" applyNumberFormat="1" applyFont="1" applyFill="1" applyAlignment="1">
      <alignment vertical="center" wrapText="1"/>
    </xf>
    <xf numFmtId="2" fontId="8" fillId="4" borderId="0" xfId="5" applyNumberFormat="1" applyFont="1" applyFill="1" applyAlignment="1">
      <alignment vertical="center" wrapText="1"/>
    </xf>
    <xf numFmtId="2" fontId="8" fillId="4" borderId="0" xfId="5" applyNumberFormat="1" applyFont="1" applyFill="1"/>
    <xf numFmtId="2" fontId="8" fillId="4" borderId="0" xfId="5" applyNumberFormat="1" applyFont="1" applyFill="1" applyBorder="1" applyAlignment="1">
      <alignment vertical="center" wrapText="1"/>
    </xf>
    <xf numFmtId="2" fontId="25" fillId="4" borderId="0" xfId="5" applyNumberFormat="1" applyFont="1" applyFill="1"/>
    <xf numFmtId="2" fontId="9" fillId="4" borderId="0" xfId="5" applyNumberFormat="1" applyFont="1" applyFill="1" applyAlignment="1">
      <alignment vertical="center" wrapText="1"/>
    </xf>
    <xf numFmtId="2" fontId="26" fillId="4" borderId="0" xfId="5" applyNumberFormat="1" applyFont="1" applyFill="1"/>
    <xf numFmtId="2" fontId="24" fillId="4" borderId="0" xfId="5" applyNumberFormat="1" applyFont="1" applyFill="1"/>
    <xf numFmtId="0" fontId="27" fillId="4" borderId="0" xfId="5" applyFont="1" applyFill="1" applyAlignment="1">
      <alignment vertical="center" wrapText="1"/>
    </xf>
    <xf numFmtId="2" fontId="11" fillId="4" borderId="0" xfId="5" applyNumberFormat="1" applyFont="1" applyFill="1" applyAlignment="1">
      <alignment vertical="center" wrapText="1"/>
    </xf>
    <xf numFmtId="2" fontId="27" fillId="4" borderId="0" xfId="5" applyNumberFormat="1" applyFont="1" applyFill="1" applyAlignment="1">
      <alignment vertical="center" wrapText="1"/>
    </xf>
    <xf numFmtId="2" fontId="25" fillId="4" borderId="0" xfId="5" applyNumberFormat="1" applyFont="1" applyFill="1" applyAlignment="1">
      <alignment vertical="center" wrapText="1"/>
    </xf>
    <xf numFmtId="0" fontId="28" fillId="4" borderId="0" xfId="5" applyFont="1" applyFill="1" applyAlignment="1">
      <alignment vertical="center" wrapText="1"/>
    </xf>
    <xf numFmtId="2" fontId="28" fillId="4" borderId="0" xfId="5" applyNumberFormat="1" applyFont="1" applyFill="1" applyAlignment="1">
      <alignment vertical="center" wrapText="1"/>
    </xf>
    <xf numFmtId="0" fontId="28" fillId="4" borderId="0" xfId="5" applyFont="1" applyFill="1"/>
    <xf numFmtId="2" fontId="28" fillId="4" borderId="0" xfId="5" applyNumberFormat="1" applyFont="1" applyFill="1"/>
    <xf numFmtId="2" fontId="29" fillId="4" borderId="0" xfId="5" applyNumberFormat="1" applyFont="1" applyFill="1"/>
    <xf numFmtId="2" fontId="27" fillId="4" borderId="0" xfId="5" applyNumberFormat="1" applyFont="1" applyFill="1"/>
    <xf numFmtId="2" fontId="30" fillId="4" borderId="0" xfId="5" applyNumberFormat="1" applyFont="1" applyFill="1"/>
    <xf numFmtId="2" fontId="31" fillId="4" borderId="0" xfId="5" applyNumberFormat="1" applyFont="1" applyFill="1"/>
    <xf numFmtId="2" fontId="9" fillId="4" borderId="0" xfId="5" applyNumberFormat="1" applyFont="1" applyFill="1"/>
    <xf numFmtId="169" fontId="8" fillId="4" borderId="0" xfId="5" applyNumberFormat="1" applyFont="1" applyFill="1"/>
    <xf numFmtId="169" fontId="9" fillId="4" borderId="0" xfId="5" applyNumberFormat="1" applyFont="1" applyFill="1"/>
    <xf numFmtId="169" fontId="28" fillId="4" borderId="0" xfId="5" applyNumberFormat="1" applyFont="1" applyFill="1"/>
    <xf numFmtId="169" fontId="29" fillId="4" borderId="0" xfId="5" applyNumberFormat="1" applyFont="1" applyFill="1"/>
    <xf numFmtId="0" fontId="11" fillId="4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2" fontId="11" fillId="4" borderId="0" xfId="8" applyNumberFormat="1" applyFont="1" applyFill="1" applyAlignment="1">
      <alignment vertical="center"/>
    </xf>
    <xf numFmtId="0" fontId="18" fillId="4" borderId="0" xfId="8" applyFont="1" applyFill="1" applyAlignment="1">
      <alignment horizontal="center" vertical="center"/>
    </xf>
    <xf numFmtId="0" fontId="19" fillId="4" borderId="0" xfId="8" applyFont="1" applyFill="1" applyAlignment="1">
      <alignment vertical="center"/>
    </xf>
    <xf numFmtId="2" fontId="19" fillId="4" borderId="0" xfId="8" applyNumberFormat="1" applyFont="1" applyFill="1" applyAlignment="1">
      <alignment vertical="center"/>
    </xf>
    <xf numFmtId="0" fontId="8" fillId="4" borderId="0" xfId="8" applyFont="1" applyFill="1" applyAlignment="1">
      <alignment horizontal="right" vertical="center"/>
    </xf>
    <xf numFmtId="0" fontId="32" fillId="4" borderId="0" xfId="8" applyFont="1" applyFill="1" applyAlignment="1">
      <alignment vertical="center"/>
    </xf>
    <xf numFmtId="0" fontId="33" fillId="4" borderId="0" xfId="8" applyFont="1" applyFill="1" applyAlignment="1">
      <alignment horizontal="left" vertical="center"/>
    </xf>
    <xf numFmtId="0" fontId="33" fillId="4" borderId="0" xfId="8" applyFont="1" applyFill="1" applyAlignment="1">
      <alignment horizontal="center" vertical="center"/>
    </xf>
    <xf numFmtId="2" fontId="33" fillId="4" borderId="0" xfId="8" applyNumberFormat="1" applyFont="1" applyFill="1" applyAlignment="1">
      <alignment horizontal="left" vertical="center"/>
    </xf>
    <xf numFmtId="0" fontId="32" fillId="4" borderId="0" xfId="8" applyFont="1" applyFill="1" applyAlignment="1">
      <alignment horizontal="center" vertical="center"/>
    </xf>
    <xf numFmtId="2" fontId="32" fillId="4" borderId="0" xfId="8" applyNumberFormat="1" applyFont="1" applyFill="1" applyAlignment="1">
      <alignment vertical="center"/>
    </xf>
    <xf numFmtId="0" fontId="8" fillId="4" borderId="31" xfId="8" applyFont="1" applyFill="1" applyBorder="1" applyAlignment="1">
      <alignment horizontal="center" vertical="center" wrapText="1"/>
    </xf>
    <xf numFmtId="2" fontId="9" fillId="4" borderId="32" xfId="8" applyNumberFormat="1" applyFont="1" applyFill="1" applyBorder="1" applyAlignment="1">
      <alignment horizontal="center" vertical="center" textRotation="90" wrapText="1"/>
    </xf>
    <xf numFmtId="0" fontId="8" fillId="4" borderId="33" xfId="8" applyFont="1" applyFill="1" applyBorder="1" applyAlignment="1">
      <alignment horizontal="center" vertical="center" textRotation="90" wrapText="1"/>
    </xf>
    <xf numFmtId="0" fontId="8" fillId="4" borderId="34" xfId="8" applyFont="1" applyFill="1" applyBorder="1" applyAlignment="1">
      <alignment horizontal="center" vertical="center" textRotation="90" wrapText="1"/>
    </xf>
    <xf numFmtId="0" fontId="8" fillId="4" borderId="22" xfId="8" applyFont="1" applyFill="1" applyBorder="1" applyAlignment="1">
      <alignment vertical="center" wrapText="1"/>
    </xf>
    <xf numFmtId="165" fontId="8" fillId="0" borderId="23" xfId="8" applyNumberFormat="1" applyFont="1" applyFill="1" applyBorder="1" applyAlignment="1">
      <alignment horizontal="center" vertical="center"/>
    </xf>
    <xf numFmtId="2" fontId="14" fillId="4" borderId="23" xfId="8" applyNumberFormat="1" applyFont="1" applyFill="1" applyBorder="1" applyAlignment="1">
      <alignment horizontal="center" vertical="center"/>
    </xf>
    <xf numFmtId="9" fontId="11" fillId="4" borderId="23" xfId="16" applyFont="1" applyFill="1" applyBorder="1" applyAlignment="1" applyProtection="1">
      <alignment horizontal="center" vertical="center"/>
    </xf>
    <xf numFmtId="9" fontId="11" fillId="4" borderId="24" xfId="16" applyFont="1" applyFill="1" applyBorder="1" applyAlignment="1" applyProtection="1">
      <alignment horizontal="center" vertical="center"/>
    </xf>
    <xf numFmtId="0" fontId="8" fillId="4" borderId="35" xfId="8" applyFont="1" applyFill="1" applyBorder="1" applyAlignment="1">
      <alignment vertical="center" wrapText="1"/>
    </xf>
    <xf numFmtId="2" fontId="14" fillId="4" borderId="14" xfId="8" applyNumberFormat="1" applyFont="1" applyFill="1" applyBorder="1" applyAlignment="1">
      <alignment horizontal="center" vertical="center"/>
    </xf>
    <xf numFmtId="9" fontId="11" fillId="4" borderId="14" xfId="16" applyFont="1" applyFill="1" applyBorder="1" applyAlignment="1" applyProtection="1">
      <alignment horizontal="center" vertical="center"/>
    </xf>
    <xf numFmtId="9" fontId="11" fillId="4" borderId="36" xfId="16" applyFont="1" applyFill="1" applyBorder="1" applyAlignment="1" applyProtection="1">
      <alignment horizontal="center" vertical="center"/>
    </xf>
    <xf numFmtId="0" fontId="14" fillId="4" borderId="0" xfId="8" applyFont="1" applyFill="1" applyAlignment="1">
      <alignment vertical="center"/>
    </xf>
    <xf numFmtId="0" fontId="19" fillId="4" borderId="25" xfId="8" applyFont="1" applyFill="1" applyBorder="1" applyAlignment="1">
      <alignment vertical="center"/>
    </xf>
    <xf numFmtId="165" fontId="19" fillId="0" borderId="26" xfId="8" applyNumberFormat="1" applyFont="1" applyFill="1" applyBorder="1" applyAlignment="1">
      <alignment horizontal="center" vertical="center"/>
    </xf>
    <xf numFmtId="2" fontId="35" fillId="4" borderId="26" xfId="8" applyNumberFormat="1" applyFont="1" applyFill="1" applyBorder="1" applyAlignment="1">
      <alignment horizontal="center" vertical="center"/>
    </xf>
    <xf numFmtId="0" fontId="19" fillId="4" borderId="26" xfId="8" applyFont="1" applyFill="1" applyBorder="1" applyAlignment="1">
      <alignment vertical="center"/>
    </xf>
    <xf numFmtId="0" fontId="19" fillId="4" borderId="38" xfId="8" applyFont="1" applyFill="1" applyBorder="1" applyAlignment="1">
      <alignment vertical="center"/>
    </xf>
    <xf numFmtId="0" fontId="11" fillId="10" borderId="0" xfId="26" applyFont="1" applyFill="1" applyAlignment="1">
      <alignment vertical="top"/>
    </xf>
    <xf numFmtId="0" fontId="11" fillId="10" borderId="0" xfId="3" applyFont="1" applyFill="1" applyAlignment="1">
      <alignment horizontal="left"/>
    </xf>
    <xf numFmtId="0" fontId="10" fillId="2" borderId="0" xfId="23" applyFill="1"/>
    <xf numFmtId="0" fontId="9" fillId="0" borderId="14" xfId="21" applyNumberFormat="1" applyFont="1" applyFill="1" applyBorder="1" applyAlignment="1">
      <alignment vertical="top" wrapText="1"/>
    </xf>
    <xf numFmtId="0" fontId="9" fillId="0" borderId="14" xfId="21" applyNumberFormat="1" applyFont="1" applyFill="1" applyBorder="1" applyAlignment="1">
      <alignment vertical="top"/>
    </xf>
    <xf numFmtId="0" fontId="11" fillId="10" borderId="0" xfId="3" applyFont="1" applyFill="1"/>
    <xf numFmtId="0" fontId="8" fillId="0" borderId="14" xfId="21" applyNumberFormat="1" applyFont="1" applyFill="1" applyBorder="1" applyAlignment="1">
      <alignment vertical="top" wrapText="1"/>
    </xf>
    <xf numFmtId="2" fontId="8" fillId="0" borderId="14" xfId="21" applyNumberFormat="1" applyFont="1" applyFill="1" applyBorder="1" applyAlignment="1">
      <alignment horizontal="right" vertical="top"/>
    </xf>
    <xf numFmtId="0" fontId="8" fillId="0" borderId="14" xfId="21" applyNumberFormat="1" applyFont="1" applyFill="1" applyBorder="1" applyAlignment="1">
      <alignment vertical="top"/>
    </xf>
    <xf numFmtId="165" fontId="8" fillId="0" borderId="14" xfId="21" applyNumberFormat="1" applyFont="1" applyFill="1" applyBorder="1" applyAlignment="1">
      <alignment horizontal="right" vertical="top"/>
    </xf>
    <xf numFmtId="168" fontId="8" fillId="0" borderId="14" xfId="21" applyNumberFormat="1" applyFont="1" applyFill="1" applyBorder="1" applyAlignment="1">
      <alignment horizontal="right" vertical="top"/>
    </xf>
    <xf numFmtId="169" fontId="8" fillId="0" borderId="14" xfId="21" applyNumberFormat="1" applyFont="1" applyFill="1" applyBorder="1" applyAlignment="1">
      <alignment horizontal="right" vertical="top"/>
    </xf>
    <xf numFmtId="0" fontId="8" fillId="0" borderId="14" xfId="21" applyNumberFormat="1" applyFont="1" applyFill="1" applyBorder="1" applyAlignment="1">
      <alignment horizontal="right" vertical="top"/>
    </xf>
    <xf numFmtId="1" fontId="8" fillId="0" borderId="14" xfId="21" applyNumberFormat="1" applyFont="1" applyFill="1" applyBorder="1" applyAlignment="1">
      <alignment horizontal="right" vertical="top"/>
    </xf>
    <xf numFmtId="165" fontId="9" fillId="0" borderId="14" xfId="21" applyNumberFormat="1" applyFont="1" applyFill="1" applyBorder="1" applyAlignment="1">
      <alignment horizontal="right" vertical="top"/>
    </xf>
    <xf numFmtId="168" fontId="9" fillId="0" borderId="14" xfId="21" applyNumberFormat="1" applyFont="1" applyFill="1" applyBorder="1" applyAlignment="1">
      <alignment horizontal="right" vertical="top"/>
    </xf>
    <xf numFmtId="169" fontId="9" fillId="0" borderId="14" xfId="21" applyNumberFormat="1" applyFont="1" applyFill="1" applyBorder="1" applyAlignment="1">
      <alignment horizontal="right" vertical="top"/>
    </xf>
    <xf numFmtId="0" fontId="9" fillId="0" borderId="14" xfId="21" applyNumberFormat="1" applyFont="1" applyFill="1" applyBorder="1" applyAlignment="1">
      <alignment horizontal="right" vertical="top"/>
    </xf>
    <xf numFmtId="2" fontId="9" fillId="0" borderId="14" xfId="21" applyNumberFormat="1" applyFont="1" applyFill="1" applyBorder="1" applyAlignment="1">
      <alignment horizontal="right" vertical="top"/>
    </xf>
    <xf numFmtId="1" fontId="9" fillId="0" borderId="14" xfId="21" applyNumberFormat="1" applyFont="1" applyFill="1" applyBorder="1" applyAlignment="1">
      <alignment horizontal="right" vertical="top"/>
    </xf>
    <xf numFmtId="0" fontId="8" fillId="4" borderId="14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8" fillId="4" borderId="14" xfId="5" applyFont="1" applyFill="1" applyBorder="1" applyAlignment="1">
      <alignment vertical="center" wrapText="1"/>
    </xf>
    <xf numFmtId="2" fontId="8" fillId="4" borderId="14" xfId="5" applyNumberFormat="1" applyFont="1" applyFill="1" applyBorder="1" applyAlignment="1">
      <alignment horizontal="right" vertical="center" wrapText="1"/>
    </xf>
    <xf numFmtId="2" fontId="9" fillId="4" borderId="14" xfId="18" applyNumberFormat="1" applyFont="1" applyFill="1" applyBorder="1" applyAlignment="1" applyProtection="1">
      <alignment horizontal="right" vertical="center" wrapText="1"/>
    </xf>
    <xf numFmtId="2" fontId="9" fillId="4" borderId="14" xfId="5" applyNumberFormat="1" applyFont="1" applyFill="1" applyBorder="1" applyAlignment="1">
      <alignment vertical="center" wrapText="1"/>
    </xf>
    <xf numFmtId="2" fontId="9" fillId="4" borderId="14" xfId="18" applyNumberFormat="1" applyFont="1" applyFill="1" applyBorder="1" applyAlignment="1" applyProtection="1">
      <alignment vertical="center" wrapText="1"/>
    </xf>
    <xf numFmtId="2" fontId="8" fillId="4" borderId="14" xfId="5" applyNumberFormat="1" applyFont="1" applyFill="1" applyBorder="1" applyAlignment="1">
      <alignment vertical="center" wrapText="1"/>
    </xf>
    <xf numFmtId="2" fontId="8" fillId="4" borderId="14" xfId="5" applyNumberFormat="1" applyFont="1" applyFill="1" applyBorder="1" applyAlignment="1">
      <alignment horizontal="center" vertical="center" wrapText="1"/>
    </xf>
    <xf numFmtId="2" fontId="9" fillId="4" borderId="14" xfId="5" applyNumberFormat="1" applyFont="1" applyFill="1" applyBorder="1" applyAlignment="1">
      <alignment horizontal="center" vertical="center" wrapText="1"/>
    </xf>
    <xf numFmtId="168" fontId="8" fillId="4" borderId="14" xfId="5" applyNumberFormat="1" applyFont="1" applyFill="1" applyBorder="1" applyAlignment="1">
      <alignment horizontal="right" vertical="center" wrapText="1"/>
    </xf>
    <xf numFmtId="2" fontId="9" fillId="4" borderId="14" xfId="5" applyNumberFormat="1" applyFont="1" applyFill="1" applyBorder="1" applyAlignment="1">
      <alignment horizontal="right"/>
    </xf>
    <xf numFmtId="0" fontId="9" fillId="4" borderId="0" xfId="5" applyFont="1" applyFill="1" applyBorder="1" applyAlignment="1">
      <alignment horizontal="center" vertical="center" wrapText="1"/>
    </xf>
    <xf numFmtId="2" fontId="9" fillId="4" borderId="0" xfId="5" applyNumberFormat="1" applyFont="1" applyFill="1" applyBorder="1" applyAlignment="1">
      <alignment horizontal="right"/>
    </xf>
    <xf numFmtId="2" fontId="8" fillId="4" borderId="14" xfId="5" applyNumberFormat="1" applyFont="1" applyFill="1" applyBorder="1"/>
    <xf numFmtId="0" fontId="11" fillId="0" borderId="0" xfId="8" applyFont="1" applyFill="1" applyAlignment="1">
      <alignment horizontal="center" vertical="center"/>
    </xf>
    <xf numFmtId="0" fontId="32" fillId="0" borderId="0" xfId="8" applyFont="1" applyFill="1" applyAlignment="1">
      <alignment horizontal="center" vertical="center"/>
    </xf>
    <xf numFmtId="0" fontId="9" fillId="4" borderId="32" xfId="8" applyFont="1" applyFill="1" applyBorder="1" applyAlignment="1">
      <alignment horizontal="center" vertical="center" textRotation="90" wrapText="1"/>
    </xf>
    <xf numFmtId="0" fontId="9" fillId="0" borderId="31" xfId="8" applyFont="1" applyFill="1" applyBorder="1" applyAlignment="1">
      <alignment horizontal="center" vertical="center" textRotation="90" wrapText="1"/>
    </xf>
    <xf numFmtId="0" fontId="9" fillId="4" borderId="31" xfId="8" applyFont="1" applyFill="1" applyBorder="1" applyAlignment="1">
      <alignment horizontal="center" vertical="center" textRotation="90" wrapText="1"/>
    </xf>
    <xf numFmtId="165" fontId="14" fillId="0" borderId="23" xfId="8" applyNumberFormat="1" applyFont="1" applyFill="1" applyBorder="1" applyAlignment="1">
      <alignment horizontal="center" vertical="center"/>
    </xf>
    <xf numFmtId="165" fontId="14" fillId="4" borderId="23" xfId="8" applyNumberFormat="1" applyFont="1" applyFill="1" applyBorder="1" applyAlignment="1">
      <alignment horizontal="center" vertical="center"/>
    </xf>
    <xf numFmtId="165" fontId="14" fillId="0" borderId="14" xfId="8" applyNumberFormat="1" applyFont="1" applyFill="1" applyBorder="1" applyAlignment="1">
      <alignment horizontal="center" vertical="center"/>
    </xf>
    <xf numFmtId="165" fontId="14" fillId="4" borderId="14" xfId="8" applyNumberFormat="1" applyFont="1" applyFill="1" applyBorder="1" applyAlignment="1">
      <alignment horizontal="center" vertical="center"/>
    </xf>
    <xf numFmtId="0" fontId="35" fillId="4" borderId="37" xfId="8" applyFont="1" applyFill="1" applyBorder="1" applyAlignment="1">
      <alignment vertical="center"/>
    </xf>
    <xf numFmtId="165" fontId="35" fillId="0" borderId="26" xfId="8" applyNumberFormat="1" applyFont="1" applyFill="1" applyBorder="1" applyAlignment="1">
      <alignment horizontal="center" vertical="center"/>
    </xf>
    <xf numFmtId="165" fontId="35" fillId="4" borderId="26" xfId="8" applyNumberFormat="1" applyFont="1" applyFill="1" applyBorder="1" applyAlignment="1">
      <alignment horizontal="center" vertical="center"/>
    </xf>
    <xf numFmtId="0" fontId="19" fillId="0" borderId="0" xfId="8" applyFont="1" applyFill="1" applyAlignment="1">
      <alignment vertical="center"/>
    </xf>
    <xf numFmtId="0" fontId="9" fillId="4" borderId="14" xfId="8" applyFont="1" applyFill="1" applyBorder="1" applyAlignment="1">
      <alignment horizontal="center" vertical="center" wrapText="1"/>
    </xf>
    <xf numFmtId="0" fontId="9" fillId="4" borderId="14" xfId="8" applyFont="1" applyFill="1" applyBorder="1" applyAlignment="1">
      <alignment horizontal="left" vertical="center" wrapText="1"/>
    </xf>
    <xf numFmtId="2" fontId="9" fillId="4" borderId="14" xfId="8" applyNumberFormat="1" applyFont="1" applyFill="1" applyBorder="1" applyAlignment="1">
      <alignment horizontal="center" vertical="center" wrapText="1"/>
    </xf>
    <xf numFmtId="165" fontId="9" fillId="4" borderId="14" xfId="8" applyNumberFormat="1" applyFont="1" applyFill="1" applyBorder="1" applyAlignment="1">
      <alignment horizontal="center" vertical="center" wrapText="1"/>
    </xf>
    <xf numFmtId="0" fontId="8" fillId="4" borderId="14" xfId="8" applyFont="1" applyFill="1" applyBorder="1" applyAlignment="1">
      <alignment horizontal="left" vertical="center" wrapText="1"/>
    </xf>
    <xf numFmtId="2" fontId="8" fillId="4" borderId="14" xfId="8" applyNumberFormat="1" applyFont="1" applyFill="1" applyBorder="1" applyAlignment="1">
      <alignment horizontal="center" vertical="center" wrapText="1"/>
    </xf>
    <xf numFmtId="1" fontId="8" fillId="4" borderId="14" xfId="8" applyNumberFormat="1" applyFont="1" applyFill="1" applyBorder="1" applyAlignment="1">
      <alignment horizontal="center" vertical="center" wrapText="1"/>
    </xf>
    <xf numFmtId="165" fontId="8" fillId="4" borderId="14" xfId="8" applyNumberFormat="1" applyFont="1" applyFill="1" applyBorder="1" applyAlignment="1">
      <alignment horizontal="center" vertical="center" wrapText="1"/>
    </xf>
    <xf numFmtId="1" fontId="9" fillId="4" borderId="14" xfId="8" applyNumberFormat="1" applyFont="1" applyFill="1" applyBorder="1" applyAlignment="1">
      <alignment horizontal="center" vertical="center" wrapText="1"/>
    </xf>
    <xf numFmtId="0" fontId="8" fillId="4" borderId="14" xfId="8" applyFont="1" applyFill="1" applyBorder="1" applyAlignment="1">
      <alignment horizontal="center" vertical="center" wrapText="1"/>
    </xf>
    <xf numFmtId="165" fontId="9" fillId="4" borderId="14" xfId="8" applyNumberFormat="1" applyFont="1" applyFill="1" applyBorder="1" applyAlignment="1">
      <alignment horizontal="left" vertical="center" wrapText="1"/>
    </xf>
    <xf numFmtId="0" fontId="9" fillId="4" borderId="39" xfId="8" applyFont="1" applyFill="1" applyBorder="1" applyAlignment="1">
      <alignment horizontal="center"/>
    </xf>
    <xf numFmtId="165" fontId="9" fillId="4" borderId="39" xfId="8" applyNumberFormat="1" applyFont="1" applyFill="1" applyBorder="1" applyAlignment="1">
      <alignment horizontal="center"/>
    </xf>
    <xf numFmtId="2" fontId="9" fillId="4" borderId="39" xfId="8" applyNumberFormat="1" applyFont="1" applyFill="1" applyBorder="1" applyAlignment="1">
      <alignment horizontal="center"/>
    </xf>
    <xf numFmtId="0" fontId="9" fillId="4" borderId="40" xfId="8" applyFont="1" applyFill="1" applyBorder="1" applyAlignment="1">
      <alignment horizontal="center"/>
    </xf>
    <xf numFmtId="165" fontId="8" fillId="0" borderId="21" xfId="8" applyNumberFormat="1" applyFont="1" applyFill="1" applyBorder="1" applyAlignment="1">
      <alignment horizontal="center" vertical="center"/>
    </xf>
    <xf numFmtId="165" fontId="34" fillId="0" borderId="21" xfId="8" applyNumberFormat="1" applyFont="1" applyFill="1" applyBorder="1" applyAlignment="1">
      <alignment horizontal="center" vertical="center"/>
    </xf>
    <xf numFmtId="0" fontId="8" fillId="0" borderId="41" xfId="19" applyNumberFormat="1" applyFont="1" applyBorder="1" applyAlignment="1">
      <alignment horizontal="center" vertical="center" wrapText="1"/>
    </xf>
    <xf numFmtId="0" fontId="8" fillId="0" borderId="42" xfId="19" applyNumberFormat="1" applyFont="1" applyBorder="1" applyAlignment="1">
      <alignment horizontal="center" vertical="center" wrapText="1"/>
    </xf>
    <xf numFmtId="0" fontId="8" fillId="0" borderId="43" xfId="19" applyNumberFormat="1" applyFont="1" applyBorder="1" applyAlignment="1">
      <alignment horizontal="center" vertical="center" wrapText="1"/>
    </xf>
    <xf numFmtId="0" fontId="8" fillId="0" borderId="16" xfId="19" applyNumberFormat="1" applyFont="1" applyBorder="1" applyAlignment="1">
      <alignment horizontal="center" vertical="center" wrapText="1"/>
    </xf>
    <xf numFmtId="0" fontId="8" fillId="0" borderId="39" xfId="19" applyNumberFormat="1" applyFont="1" applyBorder="1" applyAlignment="1">
      <alignment horizontal="center" vertical="center" wrapText="1"/>
    </xf>
    <xf numFmtId="0" fontId="8" fillId="0" borderId="40" xfId="19" applyNumberFormat="1" applyFont="1" applyBorder="1" applyAlignment="1">
      <alignment horizontal="center" vertical="center" wrapText="1"/>
    </xf>
    <xf numFmtId="0" fontId="8" fillId="0" borderId="16" xfId="19" applyNumberFormat="1" applyFont="1" applyBorder="1" applyAlignment="1">
      <alignment horizontal="center"/>
    </xf>
    <xf numFmtId="0" fontId="8" fillId="0" borderId="39" xfId="19" applyNumberFormat="1" applyFont="1" applyBorder="1" applyAlignment="1">
      <alignment horizontal="center"/>
    </xf>
    <xf numFmtId="0" fontId="8" fillId="0" borderId="40" xfId="19" applyNumberFormat="1" applyFont="1" applyBorder="1" applyAlignment="1">
      <alignment horizontal="center"/>
    </xf>
    <xf numFmtId="0" fontId="8" fillId="3" borderId="16" xfId="19" applyNumberFormat="1" applyFont="1" applyFill="1" applyBorder="1" applyAlignment="1">
      <alignment horizontal="center"/>
    </xf>
    <xf numFmtId="0" fontId="8" fillId="3" borderId="39" xfId="19" applyNumberFormat="1" applyFont="1" applyFill="1" applyBorder="1" applyAlignment="1">
      <alignment horizontal="center"/>
    </xf>
    <xf numFmtId="0" fontId="8" fillId="3" borderId="40" xfId="19" applyNumberFormat="1" applyFont="1" applyFill="1" applyBorder="1" applyAlignment="1">
      <alignment horizontal="center"/>
    </xf>
    <xf numFmtId="0" fontId="8" fillId="0" borderId="16" xfId="19" applyFont="1" applyBorder="1"/>
    <xf numFmtId="0" fontId="8" fillId="0" borderId="39" xfId="19" applyFont="1" applyBorder="1"/>
    <xf numFmtId="0" fontId="8" fillId="0" borderId="40" xfId="19" applyFont="1" applyBorder="1"/>
    <xf numFmtId="9" fontId="8" fillId="0" borderId="14" xfId="20" applyFont="1" applyBorder="1" applyAlignment="1">
      <alignment horizontal="right"/>
    </xf>
    <xf numFmtId="9" fontId="8" fillId="0" borderId="0" xfId="20" applyFont="1"/>
    <xf numFmtId="9" fontId="8" fillId="0" borderId="14" xfId="20" applyFont="1" applyBorder="1" applyAlignment="1">
      <alignment horizontal="center"/>
    </xf>
    <xf numFmtId="9" fontId="8" fillId="3" borderId="14" xfId="20" applyFont="1" applyFill="1" applyBorder="1" applyAlignment="1">
      <alignment horizontal="right"/>
    </xf>
    <xf numFmtId="9" fontId="8" fillId="3" borderId="14" xfId="20" applyFont="1" applyFill="1" applyBorder="1" applyAlignment="1">
      <alignment horizontal="center"/>
    </xf>
    <xf numFmtId="9" fontId="8" fillId="3" borderId="0" xfId="20" applyFont="1" applyFill="1" applyAlignment="1">
      <alignment horizontal="center"/>
    </xf>
    <xf numFmtId="9" fontId="8" fillId="0" borderId="16" xfId="20" applyFont="1" applyBorder="1" applyAlignment="1">
      <alignment horizontal="center"/>
    </xf>
    <xf numFmtId="9" fontId="8" fillId="0" borderId="39" xfId="20" applyFont="1" applyBorder="1" applyAlignment="1">
      <alignment horizontal="center"/>
    </xf>
    <xf numFmtId="9" fontId="8" fillId="0" borderId="40" xfId="20" applyFont="1" applyBorder="1" applyAlignment="1">
      <alignment horizontal="center"/>
    </xf>
    <xf numFmtId="9" fontId="8" fillId="0" borderId="6" xfId="20" applyFont="1" applyBorder="1" applyAlignment="1">
      <alignment horizontal="center"/>
    </xf>
    <xf numFmtId="9" fontId="8" fillId="0" borderId="6" xfId="20" applyFont="1" applyBorder="1" applyAlignment="1">
      <alignment horizontal="right"/>
    </xf>
    <xf numFmtId="9" fontId="8" fillId="3" borderId="6" xfId="20" applyFont="1" applyFill="1" applyBorder="1" applyAlignment="1">
      <alignment horizontal="right"/>
    </xf>
    <xf numFmtId="9" fontId="8" fillId="3" borderId="6" xfId="20" applyFont="1" applyFill="1" applyBorder="1" applyAlignment="1">
      <alignment horizontal="center"/>
    </xf>
    <xf numFmtId="2" fontId="9" fillId="0" borderId="14" xfId="19" applyNumberFormat="1" applyFont="1" applyFill="1" applyBorder="1" applyAlignment="1">
      <alignment horizontal="center"/>
    </xf>
    <xf numFmtId="9" fontId="14" fillId="0" borderId="6" xfId="15" applyFont="1" applyFill="1" applyBorder="1" applyAlignment="1" applyProtection="1">
      <alignment vertical="center"/>
    </xf>
    <xf numFmtId="0" fontId="14" fillId="0" borderId="0" xfId="4" applyFont="1" applyFill="1" applyAlignment="1">
      <alignment vertical="center"/>
    </xf>
    <xf numFmtId="9" fontId="14" fillId="0" borderId="6" xfId="4" applyNumberFormat="1" applyFont="1" applyFill="1" applyBorder="1" applyAlignment="1">
      <alignment vertical="center"/>
    </xf>
    <xf numFmtId="0" fontId="14" fillId="0" borderId="6" xfId="4" applyFont="1" applyFill="1" applyBorder="1" applyAlignment="1">
      <alignment vertical="center"/>
    </xf>
    <xf numFmtId="165" fontId="9" fillId="0" borderId="14" xfId="19" applyNumberFormat="1" applyFont="1" applyFill="1" applyBorder="1" applyAlignment="1">
      <alignment horizontal="center"/>
    </xf>
    <xf numFmtId="2" fontId="9" fillId="4" borderId="21" xfId="18" applyNumberFormat="1" applyFont="1" applyFill="1" applyBorder="1" applyAlignment="1" applyProtection="1">
      <alignment horizontal="center" vertical="center" wrapText="1"/>
    </xf>
    <xf numFmtId="2" fontId="8" fillId="4" borderId="21" xfId="18" applyNumberFormat="1" applyFont="1" applyFill="1" applyBorder="1" applyAlignment="1" applyProtection="1">
      <alignment horizontal="center" vertical="center" wrapText="1"/>
    </xf>
    <xf numFmtId="0" fontId="36" fillId="0" borderId="0" xfId="4" applyFont="1"/>
    <xf numFmtId="0" fontId="36" fillId="0" borderId="0" xfId="4" applyFont="1" applyAlignment="1">
      <alignment horizontal="center" vertical="center"/>
    </xf>
    <xf numFmtId="0" fontId="37" fillId="0" borderId="0" xfId="0" applyFont="1"/>
    <xf numFmtId="0" fontId="22" fillId="0" borderId="21" xfId="4" applyFont="1" applyBorder="1" applyAlignment="1">
      <alignment horizontal="center" vertical="center"/>
    </xf>
    <xf numFmtId="0" fontId="22" fillId="0" borderId="21" xfId="4" applyFont="1" applyBorder="1" applyAlignment="1">
      <alignment horizontal="center" vertical="center" wrapText="1"/>
    </xf>
    <xf numFmtId="0" fontId="36" fillId="0" borderId="21" xfId="4" applyFont="1" applyFill="1" applyBorder="1" applyAlignment="1">
      <alignment horizontal="center" vertical="center" wrapText="1"/>
    </xf>
    <xf numFmtId="0" fontId="36" fillId="0" borderId="21" xfId="4" applyFont="1" applyFill="1" applyBorder="1" applyAlignment="1">
      <alignment horizontal="center" vertical="center"/>
    </xf>
    <xf numFmtId="165" fontId="38" fillId="0" borderId="23" xfId="8" applyNumberFormat="1" applyFont="1" applyFill="1" applyBorder="1" applyAlignment="1">
      <alignment horizontal="center" vertical="center"/>
    </xf>
    <xf numFmtId="9" fontId="36" fillId="0" borderId="21" xfId="25" applyFont="1" applyFill="1" applyBorder="1" applyAlignment="1" applyProtection="1">
      <alignment horizontal="center" vertical="center"/>
    </xf>
    <xf numFmtId="9" fontId="36" fillId="0" borderId="21" xfId="4" applyNumberFormat="1" applyFont="1" applyFill="1" applyBorder="1" applyAlignment="1">
      <alignment horizontal="center" vertical="center"/>
    </xf>
    <xf numFmtId="165" fontId="38" fillId="0" borderId="21" xfId="8" applyNumberFormat="1" applyFont="1" applyFill="1" applyBorder="1" applyAlignment="1">
      <alignment horizontal="center" vertical="center"/>
    </xf>
    <xf numFmtId="0" fontId="36" fillId="0" borderId="44" xfId="4" applyFont="1" applyFill="1" applyBorder="1" applyAlignment="1">
      <alignment horizontal="center" vertical="center" wrapText="1"/>
    </xf>
    <xf numFmtId="165" fontId="38" fillId="0" borderId="44" xfId="8" applyNumberFormat="1" applyFont="1" applyFill="1" applyBorder="1" applyAlignment="1">
      <alignment horizontal="center" vertical="center"/>
    </xf>
    <xf numFmtId="9" fontId="36" fillId="0" borderId="44" xfId="25" applyFont="1" applyFill="1" applyBorder="1" applyAlignment="1" applyProtection="1">
      <alignment horizontal="center" vertical="center"/>
    </xf>
    <xf numFmtId="0" fontId="36" fillId="0" borderId="0" xfId="4" applyFont="1" applyFill="1" applyBorder="1" applyAlignment="1">
      <alignment horizontal="center" vertical="center" wrapText="1"/>
    </xf>
    <xf numFmtId="165" fontId="38" fillId="0" borderId="0" xfId="8" applyNumberFormat="1" applyFont="1" applyFill="1" applyBorder="1" applyAlignment="1">
      <alignment horizontal="center" vertical="center"/>
    </xf>
    <xf numFmtId="9" fontId="36" fillId="0" borderId="0" xfId="25" applyFont="1" applyFill="1" applyBorder="1" applyAlignment="1" applyProtection="1">
      <alignment horizontal="center" vertical="center"/>
    </xf>
    <xf numFmtId="2" fontId="22" fillId="0" borderId="21" xfId="4" applyNumberFormat="1" applyFont="1" applyBorder="1" applyAlignment="1">
      <alignment horizontal="center" vertical="center"/>
    </xf>
    <xf numFmtId="0" fontId="22" fillId="0" borderId="3" xfId="4" applyFont="1" applyBorder="1" applyAlignment="1">
      <alignment horizontal="center" vertical="center" wrapText="1"/>
    </xf>
    <xf numFmtId="165" fontId="38" fillId="0" borderId="3" xfId="8" applyNumberFormat="1" applyFont="1" applyFill="1" applyBorder="1" applyAlignment="1">
      <alignment horizontal="center" vertical="center"/>
    </xf>
    <xf numFmtId="2" fontId="22" fillId="0" borderId="3" xfId="4" applyNumberFormat="1" applyFont="1" applyBorder="1" applyAlignment="1">
      <alignment horizontal="center" vertical="center"/>
    </xf>
    <xf numFmtId="0" fontId="36" fillId="0" borderId="21" xfId="4" applyFont="1" applyBorder="1" applyAlignment="1">
      <alignment horizontal="center" vertical="center" wrapText="1"/>
    </xf>
    <xf numFmtId="167" fontId="36" fillId="0" borderId="21" xfId="25" applyNumberFormat="1" applyFont="1" applyBorder="1" applyAlignment="1" applyProtection="1">
      <alignment horizontal="center" vertical="center"/>
    </xf>
    <xf numFmtId="9" fontId="36" fillId="0" borderId="21" xfId="25" applyFont="1" applyBorder="1" applyAlignment="1" applyProtection="1">
      <alignment horizontal="center" vertical="center"/>
    </xf>
    <xf numFmtId="0" fontId="36" fillId="0" borderId="0" xfId="4" applyFont="1" applyBorder="1" applyAlignment="1">
      <alignment horizontal="center" vertical="center" wrapText="1"/>
    </xf>
    <xf numFmtId="167" fontId="36" fillId="0" borderId="0" xfId="25" applyNumberFormat="1" applyFont="1" applyBorder="1" applyAlignment="1" applyProtection="1">
      <alignment horizontal="center" vertical="center"/>
    </xf>
    <xf numFmtId="9" fontId="36" fillId="0" borderId="0" xfId="25" applyFont="1" applyBorder="1" applyAlignment="1" applyProtection="1">
      <alignment horizontal="center" vertical="center"/>
    </xf>
    <xf numFmtId="0" fontId="37" fillId="0" borderId="0" xfId="0" applyFont="1" applyBorder="1"/>
    <xf numFmtId="0" fontId="22" fillId="0" borderId="7" xfId="4" applyFont="1" applyBorder="1" applyAlignment="1">
      <alignment horizontal="center" vertical="center" wrapText="1"/>
    </xf>
    <xf numFmtId="165" fontId="38" fillId="0" borderId="7" xfId="8" applyNumberFormat="1" applyFont="1" applyFill="1" applyBorder="1" applyAlignment="1">
      <alignment horizontal="center" vertical="center"/>
    </xf>
    <xf numFmtId="2" fontId="22" fillId="0" borderId="7" xfId="4" applyNumberFormat="1" applyFont="1" applyBorder="1" applyAlignment="1">
      <alignment horizontal="center" vertical="center"/>
    </xf>
    <xf numFmtId="165" fontId="39" fillId="0" borderId="21" xfId="8" applyNumberFormat="1" applyFont="1" applyFill="1" applyBorder="1" applyAlignment="1">
      <alignment horizontal="center" vertical="center"/>
    </xf>
    <xf numFmtId="167" fontId="38" fillId="0" borderId="21" xfId="20" applyNumberFormat="1" applyFont="1" applyFill="1" applyBorder="1" applyAlignment="1">
      <alignment horizontal="center" vertical="center"/>
    </xf>
    <xf numFmtId="0" fontId="19" fillId="0" borderId="0" xfId="11" applyFont="1"/>
    <xf numFmtId="0" fontId="19" fillId="0" borderId="0" xfId="11" applyFont="1" applyAlignment="1">
      <alignment horizontal="right"/>
    </xf>
    <xf numFmtId="0" fontId="1" fillId="0" borderId="0" xfId="11"/>
    <xf numFmtId="0" fontId="35" fillId="0" borderId="44" xfId="11" applyFont="1" applyBorder="1"/>
    <xf numFmtId="2" fontId="8" fillId="0" borderId="44" xfId="11" applyNumberFormat="1" applyFont="1" applyBorder="1" applyAlignment="1">
      <alignment horizontal="center" vertical="top"/>
    </xf>
    <xf numFmtId="0" fontId="8" fillId="0" borderId="44" xfId="11" applyFont="1" applyBorder="1" applyAlignment="1">
      <alignment vertical="top" wrapText="1"/>
    </xf>
    <xf numFmtId="0" fontId="19" fillId="0" borderId="44" xfId="11" applyFont="1" applyBorder="1"/>
    <xf numFmtId="1" fontId="8" fillId="0" borderId="44" xfId="11" applyNumberFormat="1" applyFont="1" applyBorder="1" applyAlignment="1">
      <alignment horizontal="center" vertical="top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40" fillId="0" borderId="0" xfId="11" applyFont="1" applyAlignment="1">
      <alignment horizontal="center" vertical="center"/>
    </xf>
    <xf numFmtId="0" fontId="8" fillId="0" borderId="0" xfId="11" applyFont="1" applyAlignment="1">
      <alignment horizontal="center" vertical="center" wrapText="1"/>
    </xf>
    <xf numFmtId="0" fontId="40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45" xfId="11" applyFont="1" applyBorder="1" applyAlignment="1">
      <alignment horizontal="center" vertical="center"/>
    </xf>
    <xf numFmtId="0" fontId="8" fillId="0" borderId="46" xfId="11" applyFont="1" applyBorder="1" applyAlignment="1">
      <alignment horizontal="center" vertical="center" wrapText="1"/>
    </xf>
    <xf numFmtId="0" fontId="8" fillId="0" borderId="47" xfId="11" applyFont="1" applyBorder="1" applyAlignment="1">
      <alignment horizontal="center" vertical="center"/>
    </xf>
    <xf numFmtId="0" fontId="8" fillId="0" borderId="44" xfId="11" applyFont="1" applyBorder="1" applyAlignment="1">
      <alignment vertical="center" wrapText="1"/>
    </xf>
    <xf numFmtId="0" fontId="8" fillId="0" borderId="16" xfId="11" applyFont="1" applyBorder="1" applyAlignment="1">
      <alignment horizontal="center" vertical="center"/>
    </xf>
    <xf numFmtId="1" fontId="8" fillId="0" borderId="35" xfId="21" applyNumberFormat="1" applyFont="1" applyBorder="1" applyAlignment="1">
      <alignment horizontal="center" vertical="center"/>
    </xf>
    <xf numFmtId="0" fontId="8" fillId="0" borderId="44" xfId="21" applyNumberFormat="1" applyFont="1" applyBorder="1" applyAlignment="1">
      <alignment horizontal="center" vertical="center" wrapText="1"/>
    </xf>
    <xf numFmtId="1" fontId="8" fillId="0" borderId="36" xfId="21" applyNumberFormat="1" applyFont="1" applyBorder="1" applyAlignment="1">
      <alignment horizontal="center" vertical="center"/>
    </xf>
    <xf numFmtId="0" fontId="8" fillId="0" borderId="0" xfId="11" applyFont="1" applyAlignment="1">
      <alignment vertical="center"/>
    </xf>
    <xf numFmtId="2" fontId="8" fillId="0" borderId="35" xfId="21" applyNumberFormat="1" applyFont="1" applyBorder="1" applyAlignment="1">
      <alignment horizontal="center" vertical="center"/>
    </xf>
    <xf numFmtId="0" fontId="9" fillId="0" borderId="44" xfId="11" applyFont="1" applyBorder="1" applyAlignment="1">
      <alignment vertical="center" wrapText="1"/>
    </xf>
    <xf numFmtId="0" fontId="9" fillId="0" borderId="16" xfId="11" applyFont="1" applyBorder="1" applyAlignment="1">
      <alignment horizontal="center" vertical="center"/>
    </xf>
    <xf numFmtId="1" fontId="9" fillId="0" borderId="36" xfId="27" applyNumberFormat="1" applyFont="1" applyBorder="1" applyAlignment="1">
      <alignment horizontal="center" vertical="center"/>
    </xf>
    <xf numFmtId="3" fontId="9" fillId="0" borderId="36" xfId="27" applyNumberFormat="1" applyFont="1" applyBorder="1" applyAlignment="1">
      <alignment horizontal="center" vertical="center"/>
    </xf>
    <xf numFmtId="3" fontId="8" fillId="0" borderId="35" xfId="21" applyNumberFormat="1" applyFont="1" applyBorder="1" applyAlignment="1">
      <alignment horizontal="center" vertical="center"/>
    </xf>
    <xf numFmtId="0" fontId="8" fillId="0" borderId="35" xfId="27" applyFont="1" applyBorder="1" applyAlignment="1">
      <alignment horizontal="center" vertical="center"/>
    </xf>
    <xf numFmtId="0" fontId="8" fillId="0" borderId="44" xfId="27" applyFont="1" applyBorder="1" applyAlignment="1">
      <alignment horizontal="center" vertical="center" wrapText="1"/>
    </xf>
    <xf numFmtId="1" fontId="8" fillId="0" borderId="36" xfId="27" applyNumberFormat="1" applyFont="1" applyBorder="1" applyAlignment="1">
      <alignment horizontal="center" vertical="center"/>
    </xf>
    <xf numFmtId="1" fontId="8" fillId="0" borderId="35" xfId="27" applyNumberFormat="1" applyFont="1" applyBorder="1" applyAlignment="1">
      <alignment horizontal="center" vertical="center"/>
    </xf>
    <xf numFmtId="165" fontId="8" fillId="0" borderId="35" xfId="21" applyNumberFormat="1" applyFont="1" applyBorder="1" applyAlignment="1">
      <alignment horizontal="center" vertical="center"/>
    </xf>
    <xf numFmtId="0" fontId="8" fillId="0" borderId="35" xfId="21" applyNumberFormat="1" applyFont="1" applyBorder="1" applyAlignment="1">
      <alignment horizontal="center" vertical="center"/>
    </xf>
    <xf numFmtId="4" fontId="8" fillId="0" borderId="35" xfId="21" applyNumberFormat="1" applyFont="1" applyBorder="1" applyAlignment="1">
      <alignment horizontal="center" vertical="center"/>
    </xf>
    <xf numFmtId="3" fontId="9" fillId="0" borderId="27" xfId="27" applyNumberFormat="1" applyFont="1" applyBorder="1" applyAlignment="1">
      <alignment horizontal="center" vertical="center"/>
    </xf>
    <xf numFmtId="0" fontId="8" fillId="0" borderId="2" xfId="21" applyNumberFormat="1" applyFont="1" applyBorder="1" applyAlignment="1">
      <alignment horizontal="center" vertical="center" wrapText="1"/>
    </xf>
    <xf numFmtId="0" fontId="8" fillId="0" borderId="8" xfId="2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6" xfId="21" applyFont="1" applyBorder="1" applyAlignment="1">
      <alignment indent="1"/>
    </xf>
    <xf numFmtId="0" fontId="9" fillId="0" borderId="6" xfId="21" applyFont="1" applyBorder="1"/>
    <xf numFmtId="0" fontId="12" fillId="0" borderId="0" xfId="0" applyNumberFormat="1" applyFont="1" applyFill="1" applyBorder="1" applyAlignment="1">
      <alignment horizontal="center" vertical="center" wrapText="1"/>
    </xf>
    <xf numFmtId="0" fontId="8" fillId="0" borderId="6" xfId="21" applyNumberFormat="1" applyFont="1" applyBorder="1" applyAlignment="1">
      <alignment horizontal="center" vertical="center" wrapText="1"/>
    </xf>
    <xf numFmtId="0" fontId="8" fillId="0" borderId="7" xfId="21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2" xfId="21" applyNumberFormat="1" applyFont="1" applyFill="1" applyBorder="1" applyAlignment="1">
      <alignment horizontal="center" vertical="center" wrapText="1"/>
    </xf>
    <xf numFmtId="0" fontId="8" fillId="0" borderId="8" xfId="21" applyNumberFormat="1" applyFont="1" applyFill="1" applyBorder="1" applyAlignment="1">
      <alignment horizontal="center" vertical="center" wrapText="1"/>
    </xf>
    <xf numFmtId="0" fontId="8" fillId="0" borderId="7" xfId="21" applyNumberFormat="1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17" xfId="21" applyNumberFormat="1" applyFont="1" applyFill="1" applyBorder="1" applyAlignment="1">
      <alignment horizontal="center" vertical="center" wrapText="1"/>
    </xf>
    <xf numFmtId="0" fontId="8" fillId="0" borderId="16" xfId="21" applyNumberFormat="1" applyFont="1" applyFill="1" applyBorder="1" applyAlignment="1">
      <alignment horizontal="center" vertical="center" wrapText="1"/>
    </xf>
    <xf numFmtId="0" fontId="8" fillId="0" borderId="13" xfId="21" applyNumberFormat="1" applyFont="1" applyFill="1" applyBorder="1" applyAlignment="1">
      <alignment horizontal="center" vertical="center" wrapText="1"/>
    </xf>
    <xf numFmtId="0" fontId="8" fillId="0" borderId="19" xfId="21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/>
    </xf>
    <xf numFmtId="0" fontId="9" fillId="0" borderId="0" xfId="3" applyFont="1" applyFill="1" applyBorder="1" applyAlignment="1">
      <alignment horizontal="center" wrapText="1"/>
    </xf>
    <xf numFmtId="0" fontId="14" fillId="4" borderId="6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 wrapText="1"/>
    </xf>
    <xf numFmtId="0" fontId="14" fillId="4" borderId="0" xfId="4" applyFont="1" applyFill="1" applyBorder="1" applyAlignment="1">
      <alignment horizontal="center" vertical="center" wrapText="1"/>
    </xf>
    <xf numFmtId="0" fontId="11" fillId="4" borderId="6" xfId="4" applyFont="1" applyFill="1" applyBorder="1" applyAlignment="1">
      <alignment horizontal="center" vertical="center"/>
    </xf>
    <xf numFmtId="0" fontId="9" fillId="4" borderId="14" xfId="8" applyFont="1" applyFill="1" applyBorder="1" applyAlignment="1">
      <alignment horizontal="center" vertical="center" wrapText="1"/>
    </xf>
    <xf numFmtId="0" fontId="9" fillId="4" borderId="14" xfId="8" applyFont="1" applyFill="1" applyBorder="1" applyAlignment="1">
      <alignment horizontal="center"/>
    </xf>
    <xf numFmtId="0" fontId="22" fillId="0" borderId="0" xfId="4" applyFont="1" applyBorder="1" applyAlignment="1">
      <alignment horizontal="center" vertical="center" wrapText="1"/>
    </xf>
    <xf numFmtId="0" fontId="22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/>
    </xf>
    <xf numFmtId="0" fontId="35" fillId="0" borderId="0" xfId="11" applyFont="1" applyBorder="1" applyAlignment="1">
      <alignment horizontal="center" vertical="center" wrapText="1"/>
    </xf>
    <xf numFmtId="0" fontId="9" fillId="11" borderId="36" xfId="11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right" vertical="center" wrapText="1"/>
    </xf>
    <xf numFmtId="0" fontId="9" fillId="0" borderId="0" xfId="11" applyFont="1" applyBorder="1" applyAlignment="1">
      <alignment horizontal="center" vertical="center" wrapText="1"/>
    </xf>
    <xf numFmtId="0" fontId="9" fillId="11" borderId="44" xfId="11" applyFont="1" applyFill="1" applyBorder="1" applyAlignment="1">
      <alignment horizontal="center" vertical="center" wrapText="1"/>
    </xf>
    <xf numFmtId="0" fontId="9" fillId="11" borderId="16" xfId="11" applyFont="1" applyFill="1" applyBorder="1" applyAlignment="1">
      <alignment horizontal="center" vertical="center" wrapText="1"/>
    </xf>
    <xf numFmtId="0" fontId="9" fillId="11" borderId="35" xfId="11" applyFont="1" applyFill="1" applyBorder="1" applyAlignment="1">
      <alignment horizontal="center" vertical="center" wrapText="1"/>
    </xf>
    <xf numFmtId="0" fontId="9" fillId="0" borderId="35" xfId="27" applyFont="1" applyBorder="1" applyAlignment="1">
      <alignment horizontal="left" vertical="center"/>
    </xf>
    <xf numFmtId="0" fontId="9" fillId="0" borderId="25" xfId="27" applyFont="1" applyBorder="1" applyAlignment="1">
      <alignment horizontal="left" vertical="center"/>
    </xf>
    <xf numFmtId="0" fontId="8" fillId="0" borderId="0" xfId="11" applyFont="1" applyBorder="1" applyAlignment="1">
      <alignment horizontal="left" wrapText="1"/>
    </xf>
    <xf numFmtId="0" fontId="8" fillId="0" borderId="0" xfId="11" applyFont="1" applyBorder="1" applyAlignment="1">
      <alignment horizontal="left" vertical="center" wrapText="1"/>
    </xf>
    <xf numFmtId="0" fontId="8" fillId="0" borderId="2" xfId="22" applyNumberFormat="1" applyFont="1" applyBorder="1" applyAlignment="1">
      <alignment horizontal="center" vertical="center" wrapText="1"/>
    </xf>
    <xf numFmtId="0" fontId="8" fillId="0" borderId="3" xfId="22" applyNumberFormat="1" applyFont="1" applyBorder="1" applyAlignment="1">
      <alignment horizontal="center" vertical="center" wrapText="1"/>
    </xf>
    <xf numFmtId="0" fontId="8" fillId="0" borderId="7" xfId="22" applyNumberFormat="1" applyFont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justify"/>
    </xf>
    <xf numFmtId="0" fontId="9" fillId="0" borderId="14" xfId="21" applyNumberFormat="1" applyFont="1" applyFill="1" applyBorder="1" applyAlignment="1">
      <alignment vertical="top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14" xfId="5" applyFont="1" applyFill="1" applyBorder="1" applyAlignment="1">
      <alignment horizontal="center" vertical="center" wrapText="1"/>
    </xf>
    <xf numFmtId="0" fontId="14" fillId="4" borderId="0" xfId="8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" xfId="23"/>
    <cellStyle name="Обычный 2" xfId="3"/>
    <cellStyle name="Обычный 2 2" xfId="4"/>
    <cellStyle name="Обычный 2 3" xfId="5"/>
    <cellStyle name="Обычный 3" xfId="6"/>
    <cellStyle name="Обычный 3 2" xfId="7"/>
    <cellStyle name="Обычный 3 3" xfId="8"/>
    <cellStyle name="Обычный 4" xfId="9"/>
    <cellStyle name="Обычный 5" xfId="10"/>
    <cellStyle name="Обычный 6" xfId="11"/>
    <cellStyle name="Обычный 6 2" xfId="12"/>
    <cellStyle name="Обычный 7" xfId="13"/>
    <cellStyle name="Обычный 8" xfId="14"/>
    <cellStyle name="Обычный 9" xfId="1"/>
    <cellStyle name="Обычный_Лист1" xfId="21"/>
    <cellStyle name="Обычный_Меню" xfId="27"/>
    <cellStyle name="Обычный_нетто" xfId="26"/>
    <cellStyle name="Обычный_ПЭЦ" xfId="19"/>
    <cellStyle name="Обычный_структура" xfId="22"/>
    <cellStyle name="Обычный_ХЭХ" xfId="24"/>
    <cellStyle name="Процентный" xfId="20" builtinId="5"/>
    <cellStyle name="Процентный 2" xfId="15"/>
    <cellStyle name="Процентный 3" xfId="16"/>
    <cellStyle name="Процентный 4" xfId="17"/>
    <cellStyle name="Процентный 5" xfId="2"/>
    <cellStyle name="Процентный 6" xfId="25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14"/>
  <sheetViews>
    <sheetView zoomScaleNormal="100" workbookViewId="0">
      <selection activeCell="U10" sqref="U10"/>
    </sheetView>
  </sheetViews>
  <sheetFormatPr defaultRowHeight="16.5" x14ac:dyDescent="0.3"/>
  <cols>
    <col min="1" max="1" width="19.140625" style="72" customWidth="1"/>
    <col min="2" max="2" width="42.7109375" style="3" customWidth="1"/>
    <col min="3" max="16384" width="9.140625" style="3"/>
  </cols>
  <sheetData>
    <row r="1" spans="1:15" s="4" customFormat="1" x14ac:dyDescent="0.3">
      <c r="A1" s="6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O1" s="8" t="s">
        <v>1099</v>
      </c>
    </row>
    <row r="2" spans="1:15" s="9" customFormat="1" x14ac:dyDescent="0.3">
      <c r="A2" s="419" t="s">
        <v>1095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3" spans="1:15" s="9" customFormat="1" x14ac:dyDescent="0.3">
      <c r="A3" s="62" t="s">
        <v>99</v>
      </c>
      <c r="B3" s="10" t="s">
        <v>480</v>
      </c>
      <c r="C3" s="11"/>
      <c r="D3" s="11"/>
      <c r="E3" s="11"/>
      <c r="F3" s="11"/>
      <c r="G3" s="11"/>
      <c r="H3" s="413"/>
      <c r="I3" s="413"/>
      <c r="J3" s="416"/>
      <c r="K3" s="416"/>
      <c r="L3" s="416"/>
      <c r="M3" s="416"/>
      <c r="N3" s="416"/>
      <c r="O3" s="416"/>
    </row>
    <row r="4" spans="1:15" s="9" customFormat="1" x14ac:dyDescent="0.3">
      <c r="A4" s="62" t="s">
        <v>100</v>
      </c>
      <c r="B4" s="10" t="s">
        <v>327</v>
      </c>
      <c r="C4" s="11"/>
      <c r="D4" s="11"/>
      <c r="E4" s="11"/>
      <c r="F4" s="11"/>
      <c r="G4" s="11"/>
      <c r="H4" s="413"/>
      <c r="I4" s="413"/>
      <c r="J4" s="412"/>
      <c r="K4" s="412"/>
      <c r="L4" s="412"/>
      <c r="M4" s="412"/>
      <c r="N4" s="412"/>
      <c r="O4" s="412"/>
    </row>
    <row r="5" spans="1:15" s="9" customFormat="1" x14ac:dyDescent="0.3">
      <c r="A5" s="63" t="s">
        <v>45</v>
      </c>
      <c r="B5" s="12" t="s">
        <v>46</v>
      </c>
      <c r="C5" s="13"/>
      <c r="D5" s="13"/>
      <c r="E5" s="13"/>
      <c r="F5" s="11"/>
      <c r="G5" s="11"/>
      <c r="H5" s="147"/>
      <c r="I5" s="147"/>
      <c r="J5" s="149"/>
      <c r="K5" s="149"/>
      <c r="L5" s="149"/>
      <c r="M5" s="149"/>
      <c r="N5" s="149"/>
      <c r="O5" s="149"/>
    </row>
    <row r="6" spans="1:15" s="9" customFormat="1" x14ac:dyDescent="0.3">
      <c r="A6" s="64" t="s">
        <v>47</v>
      </c>
      <c r="B6" s="14">
        <v>1</v>
      </c>
      <c r="C6" s="15"/>
      <c r="D6" s="11"/>
      <c r="E6" s="11"/>
      <c r="F6" s="11"/>
      <c r="G6" s="11"/>
      <c r="H6" s="147"/>
      <c r="I6" s="147"/>
      <c r="J6" s="149"/>
      <c r="K6" s="149"/>
      <c r="L6" s="149"/>
      <c r="M6" s="149"/>
      <c r="N6" s="149"/>
      <c r="O6" s="149"/>
    </row>
    <row r="7" spans="1:15" x14ac:dyDescent="0.3">
      <c r="A7" s="410" t="s">
        <v>48</v>
      </c>
      <c r="B7" s="410" t="s">
        <v>49</v>
      </c>
      <c r="C7" s="410" t="s">
        <v>50</v>
      </c>
      <c r="D7" s="417" t="s">
        <v>51</v>
      </c>
      <c r="E7" s="417"/>
      <c r="F7" s="417"/>
      <c r="G7" s="410" t="s">
        <v>52</v>
      </c>
      <c r="H7" s="417" t="s">
        <v>53</v>
      </c>
      <c r="I7" s="417"/>
      <c r="J7" s="417"/>
      <c r="K7" s="417"/>
      <c r="L7" s="417" t="s">
        <v>54</v>
      </c>
      <c r="M7" s="417"/>
      <c r="N7" s="417"/>
      <c r="O7" s="417"/>
    </row>
    <row r="8" spans="1:15" x14ac:dyDescent="0.3">
      <c r="A8" s="418"/>
      <c r="B8" s="411"/>
      <c r="C8" s="418"/>
      <c r="D8" s="148" t="s">
        <v>55</v>
      </c>
      <c r="E8" s="148" t="s">
        <v>56</v>
      </c>
      <c r="F8" s="148" t="s">
        <v>57</v>
      </c>
      <c r="G8" s="418"/>
      <c r="H8" s="148" t="s">
        <v>58</v>
      </c>
      <c r="I8" s="148" t="s">
        <v>59</v>
      </c>
      <c r="J8" s="148" t="s">
        <v>60</v>
      </c>
      <c r="K8" s="148" t="s">
        <v>61</v>
      </c>
      <c r="L8" s="148" t="s">
        <v>62</v>
      </c>
      <c r="M8" s="148" t="s">
        <v>63</v>
      </c>
      <c r="N8" s="148" t="s">
        <v>64</v>
      </c>
      <c r="O8" s="148" t="s">
        <v>65</v>
      </c>
    </row>
    <row r="9" spans="1:15" x14ac:dyDescent="0.3">
      <c r="A9" s="65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4">
        <v>9</v>
      </c>
      <c r="J9" s="44">
        <v>10</v>
      </c>
      <c r="K9" s="44">
        <v>11</v>
      </c>
      <c r="L9" s="44">
        <v>12</v>
      </c>
      <c r="M9" s="44">
        <v>13</v>
      </c>
      <c r="N9" s="44">
        <v>14</v>
      </c>
      <c r="O9" s="44">
        <v>15</v>
      </c>
    </row>
    <row r="10" spans="1:15" x14ac:dyDescent="0.3">
      <c r="A10" s="414" t="s">
        <v>66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</row>
    <row r="11" spans="1:15" x14ac:dyDescent="0.3">
      <c r="A11" s="65" t="s">
        <v>245</v>
      </c>
      <c r="B11" s="45" t="s">
        <v>67</v>
      </c>
      <c r="C11" s="161">
        <v>10</v>
      </c>
      <c r="D11" s="162">
        <v>0.08</v>
      </c>
      <c r="E11" s="162">
        <v>7.25</v>
      </c>
      <c r="F11" s="162">
        <v>0.13</v>
      </c>
      <c r="G11" s="163">
        <v>66.099999999999994</v>
      </c>
      <c r="H11" s="164"/>
      <c r="I11" s="164"/>
      <c r="J11" s="161">
        <v>45</v>
      </c>
      <c r="K11" s="163">
        <v>0.1</v>
      </c>
      <c r="L11" s="163">
        <v>2.4</v>
      </c>
      <c r="M11" s="161">
        <v>3</v>
      </c>
      <c r="N11" s="162">
        <v>0.05</v>
      </c>
      <c r="O11" s="162">
        <v>0.02</v>
      </c>
    </row>
    <row r="12" spans="1:15" x14ac:dyDescent="0.3">
      <c r="A12" s="65" t="s">
        <v>246</v>
      </c>
      <c r="B12" s="45" t="s">
        <v>68</v>
      </c>
      <c r="C12" s="161">
        <v>15</v>
      </c>
      <c r="D12" s="162">
        <v>3.48</v>
      </c>
      <c r="E12" s="162">
        <v>4.43</v>
      </c>
      <c r="F12" s="164"/>
      <c r="G12" s="163">
        <v>54.6</v>
      </c>
      <c r="H12" s="162">
        <v>0.01</v>
      </c>
      <c r="I12" s="162">
        <v>0.11</v>
      </c>
      <c r="J12" s="163">
        <v>43.2</v>
      </c>
      <c r="K12" s="162">
        <v>0.08</v>
      </c>
      <c r="L12" s="161">
        <v>132</v>
      </c>
      <c r="M12" s="161">
        <v>75</v>
      </c>
      <c r="N12" s="162">
        <v>5.25</v>
      </c>
      <c r="O12" s="162">
        <v>0.15</v>
      </c>
    </row>
    <row r="13" spans="1:15" x14ac:dyDescent="0.3">
      <c r="A13" s="65" t="s">
        <v>247</v>
      </c>
      <c r="B13" s="45" t="s">
        <v>144</v>
      </c>
      <c r="C13" s="161">
        <v>40</v>
      </c>
      <c r="D13" s="162">
        <v>5.08</v>
      </c>
      <c r="E13" s="163">
        <v>4.5999999999999996</v>
      </c>
      <c r="F13" s="162">
        <v>0.28000000000000003</v>
      </c>
      <c r="G13" s="163">
        <v>62.8</v>
      </c>
      <c r="H13" s="162">
        <v>0.03</v>
      </c>
      <c r="I13" s="164"/>
      <c r="J13" s="161">
        <v>104</v>
      </c>
      <c r="K13" s="162">
        <v>0.24</v>
      </c>
      <c r="L13" s="161">
        <v>22</v>
      </c>
      <c r="M13" s="163">
        <v>76.8</v>
      </c>
      <c r="N13" s="163">
        <v>4.8</v>
      </c>
      <c r="O13" s="161">
        <v>1</v>
      </c>
    </row>
    <row r="14" spans="1:15" ht="33" x14ac:dyDescent="0.3">
      <c r="A14" s="65" t="s">
        <v>248</v>
      </c>
      <c r="B14" s="45" t="s">
        <v>164</v>
      </c>
      <c r="C14" s="161">
        <v>220</v>
      </c>
      <c r="D14" s="162">
        <v>7.93</v>
      </c>
      <c r="E14" s="162">
        <v>8.66</v>
      </c>
      <c r="F14" s="162">
        <v>41.38</v>
      </c>
      <c r="G14" s="162">
        <v>276.33999999999997</v>
      </c>
      <c r="H14" s="162">
        <v>0.22</v>
      </c>
      <c r="I14" s="163">
        <v>2.8</v>
      </c>
      <c r="J14" s="163">
        <v>45.3</v>
      </c>
      <c r="K14" s="162">
        <v>0.69</v>
      </c>
      <c r="L14" s="162">
        <v>146.66999999999999</v>
      </c>
      <c r="M14" s="162">
        <v>224.68</v>
      </c>
      <c r="N14" s="162">
        <v>26.44</v>
      </c>
      <c r="O14" s="162">
        <v>1.64</v>
      </c>
    </row>
    <row r="15" spans="1:15" x14ac:dyDescent="0.3">
      <c r="A15" s="65" t="s">
        <v>249</v>
      </c>
      <c r="B15" s="45" t="s">
        <v>12</v>
      </c>
      <c r="C15" s="161">
        <v>200</v>
      </c>
      <c r="D15" s="162">
        <v>0.26</v>
      </c>
      <c r="E15" s="162">
        <v>0.03</v>
      </c>
      <c r="F15" s="162">
        <v>11.26</v>
      </c>
      <c r="G15" s="162">
        <v>47.79</v>
      </c>
      <c r="H15" s="164"/>
      <c r="I15" s="163">
        <v>2.9</v>
      </c>
      <c r="J15" s="163">
        <v>0.5</v>
      </c>
      <c r="K15" s="162">
        <v>0.01</v>
      </c>
      <c r="L15" s="162">
        <v>8.08</v>
      </c>
      <c r="M15" s="162">
        <v>9.7799999999999994</v>
      </c>
      <c r="N15" s="162">
        <v>5.24</v>
      </c>
      <c r="O15" s="163">
        <v>0.9</v>
      </c>
    </row>
    <row r="16" spans="1:15" x14ac:dyDescent="0.3">
      <c r="A16" s="66"/>
      <c r="B16" s="45" t="s">
        <v>188</v>
      </c>
      <c r="C16" s="161">
        <v>40</v>
      </c>
      <c r="D16" s="162">
        <v>3.16</v>
      </c>
      <c r="E16" s="163">
        <v>0.4</v>
      </c>
      <c r="F16" s="162">
        <v>19.32</v>
      </c>
      <c r="G16" s="161">
        <v>94</v>
      </c>
      <c r="H16" s="162">
        <v>0.06</v>
      </c>
      <c r="I16" s="164"/>
      <c r="J16" s="164"/>
      <c r="K16" s="162">
        <v>0.52</v>
      </c>
      <c r="L16" s="163">
        <v>9.1999999999999993</v>
      </c>
      <c r="M16" s="163">
        <v>34.799999999999997</v>
      </c>
      <c r="N16" s="163">
        <v>13.2</v>
      </c>
      <c r="O16" s="163">
        <v>0.8</v>
      </c>
    </row>
    <row r="17" spans="1:15" x14ac:dyDescent="0.3">
      <c r="A17" s="65" t="s">
        <v>250</v>
      </c>
      <c r="B17" s="45" t="s">
        <v>69</v>
      </c>
      <c r="C17" s="161">
        <v>100</v>
      </c>
      <c r="D17" s="163">
        <v>0.4</v>
      </c>
      <c r="E17" s="163">
        <v>0.4</v>
      </c>
      <c r="F17" s="163">
        <v>9.8000000000000007</v>
      </c>
      <c r="G17" s="161">
        <v>47</v>
      </c>
      <c r="H17" s="162">
        <v>0.03</v>
      </c>
      <c r="I17" s="161">
        <v>10</v>
      </c>
      <c r="J17" s="161">
        <v>5</v>
      </c>
      <c r="K17" s="163">
        <v>0.2</v>
      </c>
      <c r="L17" s="161">
        <v>16</v>
      </c>
      <c r="M17" s="161">
        <v>11</v>
      </c>
      <c r="N17" s="161">
        <v>9</v>
      </c>
      <c r="O17" s="163">
        <v>2.2000000000000002</v>
      </c>
    </row>
    <row r="18" spans="1:15" x14ac:dyDescent="0.3">
      <c r="A18" s="415" t="s">
        <v>70</v>
      </c>
      <c r="B18" s="415"/>
      <c r="C18" s="165">
        <v>625</v>
      </c>
      <c r="D18" s="162">
        <v>20.39</v>
      </c>
      <c r="E18" s="162">
        <v>25.77</v>
      </c>
      <c r="F18" s="162">
        <v>82.17</v>
      </c>
      <c r="G18" s="162">
        <v>648.63</v>
      </c>
      <c r="H18" s="162">
        <v>0.35</v>
      </c>
      <c r="I18" s="162">
        <v>15.81</v>
      </c>
      <c r="J18" s="161">
        <v>243</v>
      </c>
      <c r="K18" s="162">
        <v>1.84</v>
      </c>
      <c r="L18" s="162">
        <v>336.35</v>
      </c>
      <c r="M18" s="162">
        <v>435.06</v>
      </c>
      <c r="N18" s="162">
        <v>63.98</v>
      </c>
      <c r="O18" s="162">
        <v>6.71</v>
      </c>
    </row>
    <row r="19" spans="1:15" x14ac:dyDescent="0.3">
      <c r="A19" s="414" t="s">
        <v>16</v>
      </c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</row>
    <row r="20" spans="1:15" x14ac:dyDescent="0.3">
      <c r="A20" s="65" t="s">
        <v>251</v>
      </c>
      <c r="B20" s="45" t="s">
        <v>191</v>
      </c>
      <c r="C20" s="166">
        <v>100</v>
      </c>
      <c r="D20" s="167">
        <v>5.53</v>
      </c>
      <c r="E20" s="167">
        <v>11.08</v>
      </c>
      <c r="F20" s="167">
        <v>6.33</v>
      </c>
      <c r="G20" s="167">
        <v>147.77000000000001</v>
      </c>
      <c r="H20" s="167">
        <v>0.05</v>
      </c>
      <c r="I20" s="167">
        <v>7.92</v>
      </c>
      <c r="J20" s="167">
        <v>213.28</v>
      </c>
      <c r="K20" s="167">
        <v>3.47</v>
      </c>
      <c r="L20" s="167">
        <v>35.83</v>
      </c>
      <c r="M20" s="167">
        <v>92.52</v>
      </c>
      <c r="N20" s="167">
        <v>33.75</v>
      </c>
      <c r="O20" s="167">
        <v>0.98</v>
      </c>
    </row>
    <row r="21" spans="1:15" x14ac:dyDescent="0.3">
      <c r="A21" s="65" t="s">
        <v>192</v>
      </c>
      <c r="B21" s="45" t="s">
        <v>482</v>
      </c>
      <c r="C21" s="166">
        <v>275</v>
      </c>
      <c r="D21" s="167">
        <v>3.81</v>
      </c>
      <c r="E21" s="167">
        <v>9.18</v>
      </c>
      <c r="F21" s="167">
        <v>11.05</v>
      </c>
      <c r="G21" s="167">
        <v>142.83000000000001</v>
      </c>
      <c r="H21" s="167">
        <v>0.28000000000000003</v>
      </c>
      <c r="I21" s="167">
        <v>20.99</v>
      </c>
      <c r="J21" s="168">
        <v>223.4</v>
      </c>
      <c r="K21" s="167">
        <v>1.33</v>
      </c>
      <c r="L21" s="168">
        <v>39.450000000000003</v>
      </c>
      <c r="M21" s="167">
        <v>90.39</v>
      </c>
      <c r="N21" s="168">
        <v>25.5</v>
      </c>
      <c r="O21" s="167">
        <v>1.08</v>
      </c>
    </row>
    <row r="22" spans="1:15" x14ac:dyDescent="0.3">
      <c r="A22" s="66" t="s">
        <v>252</v>
      </c>
      <c r="B22" s="45" t="s">
        <v>193</v>
      </c>
      <c r="C22" s="166">
        <v>100</v>
      </c>
      <c r="D22" s="167">
        <v>17.170000000000002</v>
      </c>
      <c r="E22" s="167">
        <v>17.29</v>
      </c>
      <c r="F22" s="167">
        <v>5.59</v>
      </c>
      <c r="G22" s="167">
        <v>247.12</v>
      </c>
      <c r="H22" s="167">
        <v>0.57999999999999996</v>
      </c>
      <c r="I22" s="167">
        <v>4.8600000000000003</v>
      </c>
      <c r="J22" s="166">
        <v>23</v>
      </c>
      <c r="K22" s="167">
        <v>2.84</v>
      </c>
      <c r="L22" s="168">
        <v>37.4</v>
      </c>
      <c r="M22" s="167">
        <v>189.74</v>
      </c>
      <c r="N22" s="167">
        <v>25.89</v>
      </c>
      <c r="O22" s="167">
        <v>2.59</v>
      </c>
    </row>
    <row r="23" spans="1:15" x14ac:dyDescent="0.3">
      <c r="A23" s="65" t="s">
        <v>253</v>
      </c>
      <c r="B23" s="45" t="s">
        <v>71</v>
      </c>
      <c r="C23" s="166">
        <v>180</v>
      </c>
      <c r="D23" s="167">
        <v>7.81</v>
      </c>
      <c r="E23" s="167">
        <v>2.0499999999999998</v>
      </c>
      <c r="F23" s="168">
        <v>35.4</v>
      </c>
      <c r="G23" s="167">
        <v>190.96</v>
      </c>
      <c r="H23" s="167">
        <v>0.27</v>
      </c>
      <c r="I23" s="169"/>
      <c r="J23" s="167">
        <v>1.24</v>
      </c>
      <c r="K23" s="168">
        <v>0.5</v>
      </c>
      <c r="L23" s="167">
        <v>14.24</v>
      </c>
      <c r="M23" s="167">
        <v>185.14</v>
      </c>
      <c r="N23" s="167">
        <v>124.11</v>
      </c>
      <c r="O23" s="167">
        <v>4.17</v>
      </c>
    </row>
    <row r="24" spans="1:15" x14ac:dyDescent="0.3">
      <c r="A24" s="65" t="s">
        <v>254</v>
      </c>
      <c r="B24" s="45" t="s">
        <v>72</v>
      </c>
      <c r="C24" s="166">
        <v>200</v>
      </c>
      <c r="D24" s="167">
        <v>0.37</v>
      </c>
      <c r="E24" s="167">
        <v>0.02</v>
      </c>
      <c r="F24" s="167">
        <v>21.01</v>
      </c>
      <c r="G24" s="168">
        <v>86.9</v>
      </c>
      <c r="H24" s="169"/>
      <c r="I24" s="167">
        <v>0.34</v>
      </c>
      <c r="J24" s="167">
        <v>0.51</v>
      </c>
      <c r="K24" s="167">
        <v>0.17</v>
      </c>
      <c r="L24" s="168">
        <v>19.2</v>
      </c>
      <c r="M24" s="167">
        <v>13.09</v>
      </c>
      <c r="N24" s="168">
        <v>5.0999999999999996</v>
      </c>
      <c r="O24" s="167">
        <v>1.05</v>
      </c>
    </row>
    <row r="25" spans="1:15" x14ac:dyDescent="0.3">
      <c r="A25" s="66"/>
      <c r="B25" s="45" t="s">
        <v>188</v>
      </c>
      <c r="C25" s="166">
        <v>30</v>
      </c>
      <c r="D25" s="167">
        <v>2.37</v>
      </c>
      <c r="E25" s="168">
        <v>0.3</v>
      </c>
      <c r="F25" s="167">
        <v>14.49</v>
      </c>
      <c r="G25" s="168">
        <v>70.5</v>
      </c>
      <c r="H25" s="167">
        <v>0.05</v>
      </c>
      <c r="I25" s="169"/>
      <c r="J25" s="169"/>
      <c r="K25" s="167">
        <v>0.39</v>
      </c>
      <c r="L25" s="168">
        <v>6.9</v>
      </c>
      <c r="M25" s="168">
        <v>26.1</v>
      </c>
      <c r="N25" s="168">
        <v>9.9</v>
      </c>
      <c r="O25" s="168">
        <v>0.6</v>
      </c>
    </row>
    <row r="26" spans="1:15" x14ac:dyDescent="0.3">
      <c r="A26" s="66"/>
      <c r="B26" s="45" t="s">
        <v>194</v>
      </c>
      <c r="C26" s="166">
        <v>60</v>
      </c>
      <c r="D26" s="167">
        <v>3.36</v>
      </c>
      <c r="E26" s="167">
        <v>0.66</v>
      </c>
      <c r="F26" s="167">
        <v>29.64</v>
      </c>
      <c r="G26" s="168">
        <v>118.8</v>
      </c>
      <c r="H26" s="168">
        <v>0.1</v>
      </c>
      <c r="I26" s="169"/>
      <c r="J26" s="169"/>
      <c r="K26" s="167">
        <v>0.84</v>
      </c>
      <c r="L26" s="168">
        <v>17.399999999999999</v>
      </c>
      <c r="M26" s="166">
        <v>90</v>
      </c>
      <c r="N26" s="168">
        <v>28.2</v>
      </c>
      <c r="O26" s="167">
        <v>2.34</v>
      </c>
    </row>
    <row r="27" spans="1:15" x14ac:dyDescent="0.3">
      <c r="A27" s="66" t="s">
        <v>250</v>
      </c>
      <c r="B27" s="45" t="s">
        <v>77</v>
      </c>
      <c r="C27" s="166">
        <v>100</v>
      </c>
      <c r="D27" s="168">
        <v>0.4</v>
      </c>
      <c r="E27" s="168">
        <v>0.3</v>
      </c>
      <c r="F27" s="168">
        <v>10.3</v>
      </c>
      <c r="G27" s="166">
        <v>47</v>
      </c>
      <c r="H27" s="167">
        <v>0.02</v>
      </c>
      <c r="I27" s="166">
        <v>5</v>
      </c>
      <c r="J27" s="166">
        <v>2</v>
      </c>
      <c r="K27" s="168">
        <v>0.4</v>
      </c>
      <c r="L27" s="166">
        <v>19</v>
      </c>
      <c r="M27" s="166">
        <v>16</v>
      </c>
      <c r="N27" s="166">
        <v>12</v>
      </c>
      <c r="O27" s="168">
        <v>2.2999999999999998</v>
      </c>
    </row>
    <row r="28" spans="1:15" x14ac:dyDescent="0.3">
      <c r="A28" s="415" t="s">
        <v>73</v>
      </c>
      <c r="B28" s="415"/>
      <c r="C28" s="170">
        <v>1045</v>
      </c>
      <c r="D28" s="167">
        <v>40.82</v>
      </c>
      <c r="E28" s="167">
        <v>40.880000000000003</v>
      </c>
      <c r="F28" s="167">
        <v>133.81</v>
      </c>
      <c r="G28" s="167">
        <v>1051.8800000000001</v>
      </c>
      <c r="H28" s="167">
        <v>1.35</v>
      </c>
      <c r="I28" s="167">
        <v>39.11</v>
      </c>
      <c r="J28" s="167">
        <v>463.43</v>
      </c>
      <c r="K28" s="167">
        <v>9.94</v>
      </c>
      <c r="L28" s="167">
        <v>189.42</v>
      </c>
      <c r="M28" s="167">
        <v>702.98</v>
      </c>
      <c r="N28" s="167">
        <v>264.45</v>
      </c>
      <c r="O28" s="167">
        <v>15.11</v>
      </c>
    </row>
    <row r="29" spans="1:15" x14ac:dyDescent="0.3">
      <c r="A29" s="414" t="s">
        <v>18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</row>
    <row r="30" spans="1:15" x14ac:dyDescent="0.3">
      <c r="A30" s="65" t="s">
        <v>255</v>
      </c>
      <c r="B30" s="45" t="s">
        <v>196</v>
      </c>
      <c r="C30" s="166">
        <v>100</v>
      </c>
      <c r="D30" s="167">
        <v>8.41</v>
      </c>
      <c r="E30" s="167">
        <v>9.2899999999999991</v>
      </c>
      <c r="F30" s="167">
        <v>41.03</v>
      </c>
      <c r="G30" s="167">
        <v>281.94</v>
      </c>
      <c r="H30" s="167">
        <v>0.11</v>
      </c>
      <c r="I30" s="167">
        <v>1.26</v>
      </c>
      <c r="J30" s="167">
        <v>45.86</v>
      </c>
      <c r="K30" s="167">
        <v>2.36</v>
      </c>
      <c r="L30" s="168">
        <v>182.2</v>
      </c>
      <c r="M30" s="167">
        <v>166.44</v>
      </c>
      <c r="N30" s="167">
        <v>25.51</v>
      </c>
      <c r="O30" s="167">
        <v>0.71</v>
      </c>
    </row>
    <row r="31" spans="1:15" x14ac:dyDescent="0.3">
      <c r="A31" s="66"/>
      <c r="B31" s="45" t="s">
        <v>187</v>
      </c>
      <c r="C31" s="166">
        <v>200</v>
      </c>
      <c r="D31" s="166">
        <v>6</v>
      </c>
      <c r="E31" s="166">
        <v>5</v>
      </c>
      <c r="F31" s="168">
        <v>8.4</v>
      </c>
      <c r="G31" s="166">
        <v>102</v>
      </c>
      <c r="H31" s="167">
        <v>0.04</v>
      </c>
      <c r="I31" s="169"/>
      <c r="J31" s="169"/>
      <c r="K31" s="169"/>
      <c r="L31" s="166">
        <v>248</v>
      </c>
      <c r="M31" s="166">
        <v>184</v>
      </c>
      <c r="N31" s="166">
        <v>28</v>
      </c>
      <c r="O31" s="168">
        <v>0.2</v>
      </c>
    </row>
    <row r="32" spans="1:15" x14ac:dyDescent="0.3">
      <c r="A32" s="65" t="s">
        <v>250</v>
      </c>
      <c r="B32" s="45" t="s">
        <v>77</v>
      </c>
      <c r="C32" s="166">
        <v>100</v>
      </c>
      <c r="D32" s="168">
        <v>0.4</v>
      </c>
      <c r="E32" s="168">
        <v>0.3</v>
      </c>
      <c r="F32" s="168">
        <v>10.3</v>
      </c>
      <c r="G32" s="166">
        <v>47</v>
      </c>
      <c r="H32" s="167">
        <v>0.02</v>
      </c>
      <c r="I32" s="166">
        <v>5</v>
      </c>
      <c r="J32" s="166">
        <v>2</v>
      </c>
      <c r="K32" s="168">
        <v>0.4</v>
      </c>
      <c r="L32" s="166">
        <v>19</v>
      </c>
      <c r="M32" s="166">
        <v>16</v>
      </c>
      <c r="N32" s="166">
        <v>12</v>
      </c>
      <c r="O32" s="168">
        <v>2.2999999999999998</v>
      </c>
    </row>
    <row r="33" spans="1:15" x14ac:dyDescent="0.3">
      <c r="A33" s="415" t="s">
        <v>106</v>
      </c>
      <c r="B33" s="415"/>
      <c r="C33" s="171">
        <v>400</v>
      </c>
      <c r="D33" s="167">
        <v>14.81</v>
      </c>
      <c r="E33" s="167">
        <v>14.59</v>
      </c>
      <c r="F33" s="167">
        <v>59.73</v>
      </c>
      <c r="G33" s="167">
        <v>430.94</v>
      </c>
      <c r="H33" s="167">
        <v>0.17</v>
      </c>
      <c r="I33" s="167">
        <v>6.26</v>
      </c>
      <c r="J33" s="167">
        <v>47.86</v>
      </c>
      <c r="K33" s="167">
        <v>2.76</v>
      </c>
      <c r="L33" s="168">
        <v>449.2</v>
      </c>
      <c r="M33" s="167">
        <v>366.44</v>
      </c>
      <c r="N33" s="167">
        <v>65.510000000000005</v>
      </c>
      <c r="O33" s="167">
        <v>3.21</v>
      </c>
    </row>
    <row r="34" spans="1:15" s="9" customFormat="1" x14ac:dyDescent="0.3">
      <c r="A34" s="415" t="s">
        <v>75</v>
      </c>
      <c r="B34" s="415"/>
      <c r="C34" s="170">
        <v>2070</v>
      </c>
      <c r="D34" s="167">
        <v>76.02</v>
      </c>
      <c r="E34" s="167">
        <v>81.239999999999995</v>
      </c>
      <c r="F34" s="167">
        <v>275.70999999999998</v>
      </c>
      <c r="G34" s="167">
        <v>2131.4499999999998</v>
      </c>
      <c r="H34" s="167">
        <v>1.87</v>
      </c>
      <c r="I34" s="167">
        <v>61.18</v>
      </c>
      <c r="J34" s="167">
        <v>754.29</v>
      </c>
      <c r="K34" s="167">
        <v>14.54</v>
      </c>
      <c r="L34" s="167">
        <v>974.97</v>
      </c>
      <c r="M34" s="167">
        <v>1504.48</v>
      </c>
      <c r="N34" s="167">
        <v>393.94</v>
      </c>
      <c r="O34" s="167">
        <v>25.03</v>
      </c>
    </row>
    <row r="35" spans="1:15" s="9" customFormat="1" x14ac:dyDescent="0.3">
      <c r="A35" s="62" t="s">
        <v>99</v>
      </c>
      <c r="B35" s="10" t="s">
        <v>480</v>
      </c>
      <c r="C35" s="11"/>
      <c r="D35" s="11"/>
      <c r="E35" s="11"/>
      <c r="F35" s="11"/>
      <c r="G35" s="11"/>
      <c r="H35" s="413"/>
      <c r="I35" s="413"/>
      <c r="J35" s="416"/>
      <c r="K35" s="416"/>
      <c r="L35" s="416"/>
      <c r="M35" s="416"/>
      <c r="N35" s="416"/>
      <c r="O35" s="416"/>
    </row>
    <row r="36" spans="1:15" s="9" customFormat="1" x14ac:dyDescent="0.3">
      <c r="A36" s="62" t="s">
        <v>100</v>
      </c>
      <c r="B36" s="10" t="s">
        <v>327</v>
      </c>
      <c r="C36" s="11"/>
      <c r="D36" s="11"/>
      <c r="E36" s="11"/>
      <c r="F36" s="11"/>
      <c r="G36" s="11"/>
      <c r="H36" s="413"/>
      <c r="I36" s="413"/>
      <c r="J36" s="412"/>
      <c r="K36" s="412"/>
      <c r="L36" s="412"/>
      <c r="M36" s="412"/>
      <c r="N36" s="412"/>
      <c r="O36" s="412"/>
    </row>
    <row r="37" spans="1:15" s="9" customFormat="1" x14ac:dyDescent="0.3">
      <c r="A37" s="63" t="s">
        <v>45</v>
      </c>
      <c r="B37" s="12" t="s">
        <v>76</v>
      </c>
      <c r="C37" s="13"/>
      <c r="D37" s="13"/>
      <c r="E37" s="13"/>
      <c r="F37" s="11"/>
      <c r="G37" s="11"/>
      <c r="H37" s="147"/>
      <c r="I37" s="147"/>
      <c r="J37" s="149"/>
      <c r="K37" s="149"/>
      <c r="L37" s="149"/>
      <c r="M37" s="149"/>
      <c r="N37" s="149"/>
      <c r="O37" s="149"/>
    </row>
    <row r="38" spans="1:15" s="9" customFormat="1" x14ac:dyDescent="0.3">
      <c r="A38" s="64" t="s">
        <v>47</v>
      </c>
      <c r="B38" s="14">
        <v>1</v>
      </c>
      <c r="C38" s="15"/>
      <c r="D38" s="11"/>
      <c r="E38" s="11"/>
      <c r="F38" s="11"/>
      <c r="G38" s="11"/>
      <c r="H38" s="147"/>
      <c r="I38" s="147"/>
      <c r="J38" s="149"/>
      <c r="K38" s="149"/>
      <c r="L38" s="149"/>
      <c r="M38" s="149"/>
      <c r="N38" s="149"/>
      <c r="O38" s="149"/>
    </row>
    <row r="39" spans="1:15" x14ac:dyDescent="0.3">
      <c r="A39" s="410" t="s">
        <v>48</v>
      </c>
      <c r="B39" s="410" t="s">
        <v>49</v>
      </c>
      <c r="C39" s="410" t="s">
        <v>50</v>
      </c>
      <c r="D39" s="417" t="s">
        <v>51</v>
      </c>
      <c r="E39" s="417"/>
      <c r="F39" s="417"/>
      <c r="G39" s="410" t="s">
        <v>52</v>
      </c>
      <c r="H39" s="417" t="s">
        <v>53</v>
      </c>
      <c r="I39" s="417"/>
      <c r="J39" s="417"/>
      <c r="K39" s="417"/>
      <c r="L39" s="417" t="s">
        <v>54</v>
      </c>
      <c r="M39" s="417"/>
      <c r="N39" s="417"/>
      <c r="O39" s="417"/>
    </row>
    <row r="40" spans="1:15" x14ac:dyDescent="0.3">
      <c r="A40" s="418"/>
      <c r="B40" s="411"/>
      <c r="C40" s="418"/>
      <c r="D40" s="148" t="s">
        <v>55</v>
      </c>
      <c r="E40" s="148" t="s">
        <v>56</v>
      </c>
      <c r="F40" s="148" t="s">
        <v>57</v>
      </c>
      <c r="G40" s="418"/>
      <c r="H40" s="148" t="s">
        <v>58</v>
      </c>
      <c r="I40" s="148" t="s">
        <v>59</v>
      </c>
      <c r="J40" s="148" t="s">
        <v>60</v>
      </c>
      <c r="K40" s="148" t="s">
        <v>61</v>
      </c>
      <c r="L40" s="148" t="s">
        <v>62</v>
      </c>
      <c r="M40" s="148" t="s">
        <v>63</v>
      </c>
      <c r="N40" s="148" t="s">
        <v>64</v>
      </c>
      <c r="O40" s="148" t="s">
        <v>65</v>
      </c>
    </row>
    <row r="41" spans="1:15" x14ac:dyDescent="0.3">
      <c r="A41" s="65">
        <v>1</v>
      </c>
      <c r="B41" s="44">
        <v>2</v>
      </c>
      <c r="C41" s="44">
        <v>3</v>
      </c>
      <c r="D41" s="44">
        <v>4</v>
      </c>
      <c r="E41" s="44">
        <v>5</v>
      </c>
      <c r="F41" s="44">
        <v>6</v>
      </c>
      <c r="G41" s="44">
        <v>7</v>
      </c>
      <c r="H41" s="44">
        <v>8</v>
      </c>
      <c r="I41" s="44">
        <v>9</v>
      </c>
      <c r="J41" s="44">
        <v>10</v>
      </c>
      <c r="K41" s="44">
        <v>11</v>
      </c>
      <c r="L41" s="44">
        <v>12</v>
      </c>
      <c r="M41" s="44">
        <v>13</v>
      </c>
      <c r="N41" s="44">
        <v>14</v>
      </c>
      <c r="O41" s="44">
        <v>15</v>
      </c>
    </row>
    <row r="42" spans="1:15" x14ac:dyDescent="0.3">
      <c r="A42" s="414" t="s">
        <v>66</v>
      </c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</row>
    <row r="43" spans="1:15" x14ac:dyDescent="0.3">
      <c r="A43" s="65" t="s">
        <v>246</v>
      </c>
      <c r="B43" s="45" t="s">
        <v>68</v>
      </c>
      <c r="C43" s="166">
        <v>15</v>
      </c>
      <c r="D43" s="167">
        <v>3.48</v>
      </c>
      <c r="E43" s="167">
        <v>4.43</v>
      </c>
      <c r="F43" s="169"/>
      <c r="G43" s="168">
        <v>54.6</v>
      </c>
      <c r="H43" s="167">
        <v>0.01</v>
      </c>
      <c r="I43" s="167">
        <v>0.11</v>
      </c>
      <c r="J43" s="168">
        <v>43.2</v>
      </c>
      <c r="K43" s="167">
        <v>0.08</v>
      </c>
      <c r="L43" s="166">
        <v>132</v>
      </c>
      <c r="M43" s="166">
        <v>75</v>
      </c>
      <c r="N43" s="167">
        <v>5.25</v>
      </c>
      <c r="O43" s="167">
        <v>0.15</v>
      </c>
    </row>
    <row r="44" spans="1:15" x14ac:dyDescent="0.3">
      <c r="A44" s="66" t="s">
        <v>256</v>
      </c>
      <c r="B44" s="45" t="s">
        <v>483</v>
      </c>
      <c r="C44" s="166">
        <v>230</v>
      </c>
      <c r="D44" s="167" t="s">
        <v>481</v>
      </c>
      <c r="E44" s="167">
        <v>13.4</v>
      </c>
      <c r="F44" s="167">
        <v>23.85</v>
      </c>
      <c r="G44" s="168">
        <v>339.6</v>
      </c>
      <c r="H44" s="167">
        <v>0.08</v>
      </c>
      <c r="I44" s="167">
        <v>4.07</v>
      </c>
      <c r="J44" s="167">
        <v>65.819999999999993</v>
      </c>
      <c r="K44" s="167">
        <v>0.47</v>
      </c>
      <c r="L44" s="167">
        <v>249.36</v>
      </c>
      <c r="M44" s="167">
        <v>334.05</v>
      </c>
      <c r="N44" s="167">
        <v>42.99</v>
      </c>
      <c r="O44" s="167">
        <v>1.01</v>
      </c>
    </row>
    <row r="45" spans="1:15" x14ac:dyDescent="0.3">
      <c r="A45" s="65" t="s">
        <v>257</v>
      </c>
      <c r="B45" s="45" t="s">
        <v>36</v>
      </c>
      <c r="C45" s="166">
        <v>200</v>
      </c>
      <c r="D45" s="167">
        <v>1.82</v>
      </c>
      <c r="E45" s="167">
        <v>1.42</v>
      </c>
      <c r="F45" s="167">
        <v>13.74</v>
      </c>
      <c r="G45" s="167">
        <v>75.650000000000006</v>
      </c>
      <c r="H45" s="167">
        <v>0.02</v>
      </c>
      <c r="I45" s="167">
        <v>0.83</v>
      </c>
      <c r="J45" s="167">
        <v>12.82</v>
      </c>
      <c r="K45" s="167">
        <v>0.06</v>
      </c>
      <c r="L45" s="167">
        <v>72.48</v>
      </c>
      <c r="M45" s="167">
        <v>58.64</v>
      </c>
      <c r="N45" s="167">
        <v>12.24</v>
      </c>
      <c r="O45" s="167">
        <v>0.91</v>
      </c>
    </row>
    <row r="46" spans="1:15" x14ac:dyDescent="0.3">
      <c r="A46" s="65" t="s">
        <v>258</v>
      </c>
      <c r="B46" s="45" t="s">
        <v>197</v>
      </c>
      <c r="C46" s="166">
        <v>50</v>
      </c>
      <c r="D46" s="167">
        <v>4.5199999999999996</v>
      </c>
      <c r="E46" s="167">
        <v>4.93</v>
      </c>
      <c r="F46" s="167">
        <v>27.89</v>
      </c>
      <c r="G46" s="168">
        <v>173.9</v>
      </c>
      <c r="H46" s="167">
        <v>0.11</v>
      </c>
      <c r="I46" s="167">
        <v>7.0000000000000007E-2</v>
      </c>
      <c r="J46" s="168">
        <v>5.2</v>
      </c>
      <c r="K46" s="167">
        <v>1.01</v>
      </c>
      <c r="L46" s="167">
        <v>124.26</v>
      </c>
      <c r="M46" s="167">
        <v>94.52</v>
      </c>
      <c r="N46" s="167">
        <v>36.08</v>
      </c>
      <c r="O46" s="167">
        <v>1.1399999999999999</v>
      </c>
    </row>
    <row r="47" spans="1:15" x14ac:dyDescent="0.3">
      <c r="A47" s="65" t="s">
        <v>250</v>
      </c>
      <c r="B47" s="45" t="s">
        <v>77</v>
      </c>
      <c r="C47" s="166">
        <v>100</v>
      </c>
      <c r="D47" s="168">
        <v>0.4</v>
      </c>
      <c r="E47" s="168">
        <v>0.3</v>
      </c>
      <c r="F47" s="168">
        <v>10.3</v>
      </c>
      <c r="G47" s="166">
        <v>47</v>
      </c>
      <c r="H47" s="167">
        <v>0.02</v>
      </c>
      <c r="I47" s="166">
        <v>5</v>
      </c>
      <c r="J47" s="166">
        <v>2</v>
      </c>
      <c r="K47" s="168">
        <v>0.4</v>
      </c>
      <c r="L47" s="166">
        <v>19</v>
      </c>
      <c r="M47" s="166">
        <v>16</v>
      </c>
      <c r="N47" s="166">
        <v>12</v>
      </c>
      <c r="O47" s="168">
        <v>2.2999999999999998</v>
      </c>
    </row>
    <row r="48" spans="1:15" x14ac:dyDescent="0.3">
      <c r="A48" s="415" t="s">
        <v>70</v>
      </c>
      <c r="B48" s="415"/>
      <c r="C48" s="171">
        <v>595</v>
      </c>
      <c r="D48" s="167">
        <v>39.51</v>
      </c>
      <c r="E48" s="167">
        <v>24.48</v>
      </c>
      <c r="F48" s="167">
        <v>75.78</v>
      </c>
      <c r="G48" s="168">
        <v>690.7</v>
      </c>
      <c r="H48" s="167">
        <v>0.24</v>
      </c>
      <c r="I48" s="167">
        <v>10.08</v>
      </c>
      <c r="J48" s="167">
        <v>129.04</v>
      </c>
      <c r="K48" s="167">
        <v>2.02</v>
      </c>
      <c r="L48" s="168">
        <v>597.1</v>
      </c>
      <c r="M48" s="167">
        <v>578.21</v>
      </c>
      <c r="N48" s="167">
        <v>108.56</v>
      </c>
      <c r="O48" s="167">
        <v>5.51</v>
      </c>
    </row>
    <row r="49" spans="1:15" x14ac:dyDescent="0.3">
      <c r="A49" s="414" t="s">
        <v>16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</row>
    <row r="50" spans="1:15" x14ac:dyDescent="0.3">
      <c r="A50" s="65" t="s">
        <v>259</v>
      </c>
      <c r="B50" s="45" t="s">
        <v>200</v>
      </c>
      <c r="C50" s="166">
        <v>100</v>
      </c>
      <c r="D50" s="167">
        <v>1.67</v>
      </c>
      <c r="E50" s="167">
        <v>8.4700000000000006</v>
      </c>
      <c r="F50" s="167">
        <v>3.67</v>
      </c>
      <c r="G50" s="167">
        <v>99.22</v>
      </c>
      <c r="H50" s="167">
        <v>0.05</v>
      </c>
      <c r="I50" s="167">
        <v>46.83</v>
      </c>
      <c r="J50" s="167">
        <v>162.22999999999999</v>
      </c>
      <c r="K50" s="167">
        <v>4.18</v>
      </c>
      <c r="L50" s="168">
        <v>50.8</v>
      </c>
      <c r="M50" s="167">
        <v>40.020000000000003</v>
      </c>
      <c r="N50" s="167">
        <v>22.98</v>
      </c>
      <c r="O50" s="167">
        <v>1.03</v>
      </c>
    </row>
    <row r="51" spans="1:15" ht="33" x14ac:dyDescent="0.3">
      <c r="A51" s="65" t="s">
        <v>260</v>
      </c>
      <c r="B51" s="45" t="s">
        <v>484</v>
      </c>
      <c r="C51" s="166">
        <v>260</v>
      </c>
      <c r="D51" s="167">
        <v>4.32</v>
      </c>
      <c r="E51" s="167">
        <v>9.11</v>
      </c>
      <c r="F51" s="167">
        <v>17.13</v>
      </c>
      <c r="G51" s="167">
        <v>163.37</v>
      </c>
      <c r="H51" s="167">
        <v>0.22</v>
      </c>
      <c r="I51" s="168">
        <v>17.399999999999999</v>
      </c>
      <c r="J51" s="166">
        <v>223</v>
      </c>
      <c r="K51" s="167">
        <v>2.96</v>
      </c>
      <c r="L51" s="167">
        <v>23.66</v>
      </c>
      <c r="M51" s="167">
        <v>99.62</v>
      </c>
      <c r="N51" s="167">
        <v>30.47</v>
      </c>
      <c r="O51" s="167">
        <v>1.45</v>
      </c>
    </row>
    <row r="52" spans="1:15" ht="33" x14ac:dyDescent="0.3">
      <c r="A52" s="65" t="s">
        <v>261</v>
      </c>
      <c r="B52" s="45" t="s">
        <v>485</v>
      </c>
      <c r="C52" s="166">
        <v>310</v>
      </c>
      <c r="D52" s="167">
        <v>28.18</v>
      </c>
      <c r="E52" s="167">
        <v>19.920000000000002</v>
      </c>
      <c r="F52" s="167">
        <v>49.96</v>
      </c>
      <c r="G52" s="167">
        <v>493.94</v>
      </c>
      <c r="H52" s="167">
        <v>0.68</v>
      </c>
      <c r="I52" s="167">
        <v>89.38</v>
      </c>
      <c r="J52" s="167">
        <v>10296.34</v>
      </c>
      <c r="K52" s="167">
        <v>5.12</v>
      </c>
      <c r="L52" s="167">
        <v>53.04</v>
      </c>
      <c r="M52" s="167">
        <v>549.88</v>
      </c>
      <c r="N52" s="167">
        <v>81.34</v>
      </c>
      <c r="O52" s="167">
        <v>11.06</v>
      </c>
    </row>
    <row r="53" spans="1:15" x14ac:dyDescent="0.3">
      <c r="A53" s="67"/>
      <c r="B53" s="45" t="s">
        <v>201</v>
      </c>
      <c r="C53" s="166">
        <v>200</v>
      </c>
      <c r="D53" s="166">
        <v>1</v>
      </c>
      <c r="E53" s="168">
        <v>0.2</v>
      </c>
      <c r="F53" s="168">
        <v>20.2</v>
      </c>
      <c r="G53" s="166">
        <v>92</v>
      </c>
      <c r="H53" s="167">
        <v>0.02</v>
      </c>
      <c r="I53" s="166">
        <v>4</v>
      </c>
      <c r="J53" s="169"/>
      <c r="K53" s="168">
        <v>0.2</v>
      </c>
      <c r="L53" s="166">
        <v>14</v>
      </c>
      <c r="M53" s="166">
        <v>14</v>
      </c>
      <c r="N53" s="166">
        <v>8</v>
      </c>
      <c r="O53" s="168">
        <v>2.8</v>
      </c>
    </row>
    <row r="54" spans="1:15" x14ac:dyDescent="0.3">
      <c r="A54" s="66"/>
      <c r="B54" s="45" t="s">
        <v>188</v>
      </c>
      <c r="C54" s="166">
        <v>30</v>
      </c>
      <c r="D54" s="167">
        <v>2.37</v>
      </c>
      <c r="E54" s="168">
        <v>0.3</v>
      </c>
      <c r="F54" s="167">
        <v>14.49</v>
      </c>
      <c r="G54" s="168">
        <v>70.5</v>
      </c>
      <c r="H54" s="167">
        <v>0.05</v>
      </c>
      <c r="I54" s="169"/>
      <c r="J54" s="169"/>
      <c r="K54" s="167">
        <v>0.39</v>
      </c>
      <c r="L54" s="168">
        <v>6.9</v>
      </c>
      <c r="M54" s="168">
        <v>26.1</v>
      </c>
      <c r="N54" s="168">
        <v>9.9</v>
      </c>
      <c r="O54" s="168">
        <v>0.6</v>
      </c>
    </row>
    <row r="55" spans="1:15" x14ac:dyDescent="0.3">
      <c r="A55" s="66"/>
      <c r="B55" s="45" t="s">
        <v>194</v>
      </c>
      <c r="C55" s="166">
        <v>60</v>
      </c>
      <c r="D55" s="167">
        <v>3.36</v>
      </c>
      <c r="E55" s="167">
        <v>0.66</v>
      </c>
      <c r="F55" s="167">
        <v>29.64</v>
      </c>
      <c r="G55" s="168">
        <v>118.8</v>
      </c>
      <c r="H55" s="168">
        <v>0.1</v>
      </c>
      <c r="I55" s="169"/>
      <c r="J55" s="169"/>
      <c r="K55" s="167">
        <v>0.84</v>
      </c>
      <c r="L55" s="168">
        <v>17.399999999999999</v>
      </c>
      <c r="M55" s="166">
        <v>90</v>
      </c>
      <c r="N55" s="168">
        <v>28.2</v>
      </c>
      <c r="O55" s="167">
        <v>2.34</v>
      </c>
    </row>
    <row r="56" spans="1:15" x14ac:dyDescent="0.3">
      <c r="A56" s="65" t="s">
        <v>250</v>
      </c>
      <c r="B56" s="45" t="s">
        <v>69</v>
      </c>
      <c r="C56" s="166">
        <v>100</v>
      </c>
      <c r="D56" s="168">
        <v>0.4</v>
      </c>
      <c r="E56" s="168">
        <v>0.4</v>
      </c>
      <c r="F56" s="168">
        <v>9.8000000000000007</v>
      </c>
      <c r="G56" s="166">
        <v>47</v>
      </c>
      <c r="H56" s="167">
        <v>0.03</v>
      </c>
      <c r="I56" s="166">
        <v>10</v>
      </c>
      <c r="J56" s="166">
        <v>5</v>
      </c>
      <c r="K56" s="168">
        <v>0.2</v>
      </c>
      <c r="L56" s="166">
        <v>16</v>
      </c>
      <c r="M56" s="166">
        <v>11</v>
      </c>
      <c r="N56" s="166">
        <v>9</v>
      </c>
      <c r="O56" s="168">
        <v>2.2000000000000002</v>
      </c>
    </row>
    <row r="57" spans="1:15" x14ac:dyDescent="0.3">
      <c r="A57" s="415" t="s">
        <v>73</v>
      </c>
      <c r="B57" s="415"/>
      <c r="C57" s="170">
        <v>1060</v>
      </c>
      <c r="D57" s="167">
        <v>41.3</v>
      </c>
      <c r="E57" s="167">
        <v>39.06</v>
      </c>
      <c r="F57" s="167">
        <v>144.88999999999999</v>
      </c>
      <c r="G57" s="167">
        <v>1084.83</v>
      </c>
      <c r="H57" s="167">
        <v>1.1499999999999999</v>
      </c>
      <c r="I57" s="167">
        <v>167.61</v>
      </c>
      <c r="J57" s="167">
        <v>10686.57</v>
      </c>
      <c r="K57" s="167">
        <v>13.89</v>
      </c>
      <c r="L57" s="168">
        <v>181.8</v>
      </c>
      <c r="M57" s="167">
        <v>830.62</v>
      </c>
      <c r="N57" s="167">
        <v>189.89</v>
      </c>
      <c r="O57" s="167">
        <v>21.48</v>
      </c>
    </row>
    <row r="58" spans="1:15" x14ac:dyDescent="0.3">
      <c r="A58" s="414" t="s">
        <v>18</v>
      </c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</row>
    <row r="59" spans="1:15" x14ac:dyDescent="0.3">
      <c r="A59" s="66" t="s">
        <v>262</v>
      </c>
      <c r="B59" s="45" t="s">
        <v>202</v>
      </c>
      <c r="C59" s="166">
        <v>75</v>
      </c>
      <c r="D59" s="167">
        <v>9.7799999999999994</v>
      </c>
      <c r="E59" s="167">
        <v>7.63</v>
      </c>
      <c r="F59" s="167">
        <v>25.18</v>
      </c>
      <c r="G59" s="167">
        <v>208.34</v>
      </c>
      <c r="H59" s="167">
        <v>0.26</v>
      </c>
      <c r="I59" s="167">
        <v>1.04</v>
      </c>
      <c r="J59" s="168">
        <v>32.299999999999997</v>
      </c>
      <c r="K59" s="167">
        <v>1.01</v>
      </c>
      <c r="L59" s="167">
        <v>14.86</v>
      </c>
      <c r="M59" s="167">
        <v>100.94</v>
      </c>
      <c r="N59" s="167">
        <v>14.14</v>
      </c>
      <c r="O59" s="167">
        <v>1.39</v>
      </c>
    </row>
    <row r="60" spans="1:15" x14ac:dyDescent="0.3">
      <c r="A60" s="65" t="s">
        <v>249</v>
      </c>
      <c r="B60" s="45" t="s">
        <v>12</v>
      </c>
      <c r="C60" s="166">
        <v>200</v>
      </c>
      <c r="D60" s="167">
        <v>0.26</v>
      </c>
      <c r="E60" s="167">
        <v>0.03</v>
      </c>
      <c r="F60" s="167">
        <v>11.26</v>
      </c>
      <c r="G60" s="167">
        <v>47.79</v>
      </c>
      <c r="H60" s="169"/>
      <c r="I60" s="168">
        <v>2.9</v>
      </c>
      <c r="J60" s="168">
        <v>0.5</v>
      </c>
      <c r="K60" s="167">
        <v>0.01</v>
      </c>
      <c r="L60" s="167">
        <v>8.08</v>
      </c>
      <c r="M60" s="167">
        <v>9.7799999999999994</v>
      </c>
      <c r="N60" s="167">
        <v>5.24</v>
      </c>
      <c r="O60" s="168">
        <v>0.9</v>
      </c>
    </row>
    <row r="61" spans="1:15" x14ac:dyDescent="0.3">
      <c r="A61" s="66" t="s">
        <v>250</v>
      </c>
      <c r="B61" s="45" t="s">
        <v>190</v>
      </c>
      <c r="C61" s="166">
        <v>100</v>
      </c>
      <c r="D61" s="168">
        <v>0.8</v>
      </c>
      <c r="E61" s="168">
        <v>0.4</v>
      </c>
      <c r="F61" s="168">
        <v>8.1</v>
      </c>
      <c r="G61" s="166">
        <v>47</v>
      </c>
      <c r="H61" s="167">
        <v>0.02</v>
      </c>
      <c r="I61" s="166">
        <v>180</v>
      </c>
      <c r="J61" s="166">
        <v>15</v>
      </c>
      <c r="K61" s="168">
        <v>0.3</v>
      </c>
      <c r="L61" s="166">
        <v>40</v>
      </c>
      <c r="M61" s="166">
        <v>34</v>
      </c>
      <c r="N61" s="166">
        <v>25</v>
      </c>
      <c r="O61" s="168">
        <v>0.8</v>
      </c>
    </row>
    <row r="62" spans="1:15" x14ac:dyDescent="0.3">
      <c r="A62" s="415" t="s">
        <v>106</v>
      </c>
      <c r="B62" s="415"/>
      <c r="C62" s="171">
        <v>375</v>
      </c>
      <c r="D62" s="167">
        <v>10.84</v>
      </c>
      <c r="E62" s="167">
        <v>8.06</v>
      </c>
      <c r="F62" s="167">
        <v>44.54</v>
      </c>
      <c r="G62" s="167">
        <v>303.13</v>
      </c>
      <c r="H62" s="167">
        <v>0.28000000000000003</v>
      </c>
      <c r="I62" s="167">
        <v>183.94</v>
      </c>
      <c r="J62" s="168">
        <v>47.8</v>
      </c>
      <c r="K62" s="167">
        <v>1.32</v>
      </c>
      <c r="L62" s="167">
        <v>62.94</v>
      </c>
      <c r="M62" s="167">
        <v>144.72</v>
      </c>
      <c r="N62" s="167">
        <v>44.38</v>
      </c>
      <c r="O62" s="167">
        <v>3.09</v>
      </c>
    </row>
    <row r="63" spans="1:15" s="9" customFormat="1" x14ac:dyDescent="0.3">
      <c r="A63" s="415" t="s">
        <v>75</v>
      </c>
      <c r="B63" s="415"/>
      <c r="C63" s="170">
        <v>2030</v>
      </c>
      <c r="D63" s="167">
        <v>91.65</v>
      </c>
      <c r="E63" s="167">
        <v>71.599999999999994</v>
      </c>
      <c r="F63" s="167">
        <v>265.20999999999998</v>
      </c>
      <c r="G63" s="167">
        <v>2078.66</v>
      </c>
      <c r="H63" s="167">
        <v>1.67</v>
      </c>
      <c r="I63" s="167">
        <v>361.63</v>
      </c>
      <c r="J63" s="167">
        <v>10863.41</v>
      </c>
      <c r="K63" s="167">
        <v>17.23</v>
      </c>
      <c r="L63" s="167">
        <v>841.84</v>
      </c>
      <c r="M63" s="167">
        <v>1553.55</v>
      </c>
      <c r="N63" s="167">
        <v>342.83</v>
      </c>
      <c r="O63" s="167">
        <v>30.08</v>
      </c>
    </row>
    <row r="64" spans="1:15" s="9" customFormat="1" x14ac:dyDescent="0.3">
      <c r="A64" s="62" t="s">
        <v>99</v>
      </c>
      <c r="B64" s="10" t="s">
        <v>480</v>
      </c>
      <c r="C64" s="11"/>
      <c r="D64" s="11"/>
      <c r="E64" s="11"/>
      <c r="F64" s="11"/>
      <c r="G64" s="11"/>
      <c r="H64" s="413"/>
      <c r="I64" s="413"/>
      <c r="J64" s="416"/>
      <c r="K64" s="416"/>
      <c r="L64" s="416"/>
      <c r="M64" s="416"/>
      <c r="N64" s="416"/>
      <c r="O64" s="416"/>
    </row>
    <row r="65" spans="1:15" s="9" customFormat="1" x14ac:dyDescent="0.3">
      <c r="A65" s="62" t="s">
        <v>100</v>
      </c>
      <c r="B65" s="10" t="s">
        <v>327</v>
      </c>
      <c r="C65" s="11"/>
      <c r="D65" s="11"/>
      <c r="E65" s="11"/>
      <c r="F65" s="11"/>
      <c r="G65" s="11"/>
      <c r="H65" s="413"/>
      <c r="I65" s="413"/>
      <c r="J65" s="412"/>
      <c r="K65" s="412"/>
      <c r="L65" s="412"/>
      <c r="M65" s="412"/>
      <c r="N65" s="412"/>
      <c r="O65" s="412"/>
    </row>
    <row r="66" spans="1:15" s="9" customFormat="1" x14ac:dyDescent="0.3">
      <c r="A66" s="63" t="s">
        <v>45</v>
      </c>
      <c r="B66" s="12" t="s">
        <v>78</v>
      </c>
      <c r="C66" s="13"/>
      <c r="D66" s="13"/>
      <c r="E66" s="13"/>
      <c r="F66" s="11"/>
      <c r="G66" s="11"/>
      <c r="H66" s="147"/>
      <c r="I66" s="147"/>
      <c r="J66" s="149"/>
      <c r="K66" s="149"/>
      <c r="L66" s="149"/>
      <c r="M66" s="149"/>
      <c r="N66" s="149"/>
      <c r="O66" s="149"/>
    </row>
    <row r="67" spans="1:15" s="9" customFormat="1" x14ac:dyDescent="0.3">
      <c r="A67" s="64" t="s">
        <v>47</v>
      </c>
      <c r="B67" s="14">
        <v>1</v>
      </c>
      <c r="C67" s="15"/>
      <c r="D67" s="11"/>
      <c r="E67" s="11"/>
      <c r="F67" s="11"/>
      <c r="G67" s="11"/>
      <c r="H67" s="147"/>
      <c r="I67" s="147"/>
      <c r="J67" s="149"/>
      <c r="K67" s="149"/>
      <c r="L67" s="149"/>
      <c r="M67" s="149"/>
      <c r="N67" s="149"/>
      <c r="O67" s="149"/>
    </row>
    <row r="68" spans="1:15" x14ac:dyDescent="0.3">
      <c r="A68" s="410" t="s">
        <v>48</v>
      </c>
      <c r="B68" s="410" t="s">
        <v>49</v>
      </c>
      <c r="C68" s="410" t="s">
        <v>50</v>
      </c>
      <c r="D68" s="417" t="s">
        <v>51</v>
      </c>
      <c r="E68" s="417"/>
      <c r="F68" s="417"/>
      <c r="G68" s="410" t="s">
        <v>52</v>
      </c>
      <c r="H68" s="417" t="s">
        <v>53</v>
      </c>
      <c r="I68" s="417"/>
      <c r="J68" s="417"/>
      <c r="K68" s="417"/>
      <c r="L68" s="417" t="s">
        <v>54</v>
      </c>
      <c r="M68" s="417"/>
      <c r="N68" s="417"/>
      <c r="O68" s="417"/>
    </row>
    <row r="69" spans="1:15" x14ac:dyDescent="0.3">
      <c r="A69" s="418"/>
      <c r="B69" s="411"/>
      <c r="C69" s="418"/>
      <c r="D69" s="148" t="s">
        <v>55</v>
      </c>
      <c r="E69" s="148" t="s">
        <v>56</v>
      </c>
      <c r="F69" s="148" t="s">
        <v>57</v>
      </c>
      <c r="G69" s="418"/>
      <c r="H69" s="148" t="s">
        <v>58</v>
      </c>
      <c r="I69" s="148" t="s">
        <v>59</v>
      </c>
      <c r="J69" s="148" t="s">
        <v>60</v>
      </c>
      <c r="K69" s="148" t="s">
        <v>61</v>
      </c>
      <c r="L69" s="148" t="s">
        <v>62</v>
      </c>
      <c r="M69" s="148" t="s">
        <v>63</v>
      </c>
      <c r="N69" s="148" t="s">
        <v>64</v>
      </c>
      <c r="O69" s="148" t="s">
        <v>65</v>
      </c>
    </row>
    <row r="70" spans="1:15" x14ac:dyDescent="0.3">
      <c r="A70" s="65">
        <v>1</v>
      </c>
      <c r="B70" s="44">
        <v>2</v>
      </c>
      <c r="C70" s="44">
        <v>3</v>
      </c>
      <c r="D70" s="44">
        <v>4</v>
      </c>
      <c r="E70" s="44">
        <v>5</v>
      </c>
      <c r="F70" s="44">
        <v>6</v>
      </c>
      <c r="G70" s="44">
        <v>7</v>
      </c>
      <c r="H70" s="44">
        <v>8</v>
      </c>
      <c r="I70" s="44">
        <v>9</v>
      </c>
      <c r="J70" s="44">
        <v>10</v>
      </c>
      <c r="K70" s="44">
        <v>11</v>
      </c>
      <c r="L70" s="44">
        <v>12</v>
      </c>
      <c r="M70" s="44">
        <v>13</v>
      </c>
      <c r="N70" s="44">
        <v>14</v>
      </c>
      <c r="O70" s="44">
        <v>15</v>
      </c>
    </row>
    <row r="71" spans="1:15" x14ac:dyDescent="0.3">
      <c r="A71" s="414" t="s">
        <v>66</v>
      </c>
      <c r="B71" s="414"/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</row>
    <row r="72" spans="1:15" x14ac:dyDescent="0.3">
      <c r="A72" s="65" t="s">
        <v>245</v>
      </c>
      <c r="B72" s="45" t="s">
        <v>67</v>
      </c>
      <c r="C72" s="166">
        <v>10</v>
      </c>
      <c r="D72" s="167">
        <v>0.08</v>
      </c>
      <c r="E72" s="167">
        <v>7.25</v>
      </c>
      <c r="F72" s="167">
        <v>0.13</v>
      </c>
      <c r="G72" s="168">
        <v>66.099999999999994</v>
      </c>
      <c r="H72" s="169"/>
      <c r="I72" s="169"/>
      <c r="J72" s="166">
        <v>45</v>
      </c>
      <c r="K72" s="168">
        <v>0.1</v>
      </c>
      <c r="L72" s="168">
        <v>2.4</v>
      </c>
      <c r="M72" s="166">
        <v>3</v>
      </c>
      <c r="N72" s="167">
        <v>0.05</v>
      </c>
      <c r="O72" s="167">
        <v>0.02</v>
      </c>
    </row>
    <row r="73" spans="1:15" x14ac:dyDescent="0.3">
      <c r="A73" s="66" t="s">
        <v>263</v>
      </c>
      <c r="B73" s="45" t="s">
        <v>486</v>
      </c>
      <c r="C73" s="166">
        <v>130</v>
      </c>
      <c r="D73" s="167">
        <v>14.99</v>
      </c>
      <c r="E73" s="168">
        <v>10.029999999999999</v>
      </c>
      <c r="F73" s="167">
        <v>15.2</v>
      </c>
      <c r="G73" s="168">
        <v>211.44</v>
      </c>
      <c r="H73" s="167">
        <v>0.15</v>
      </c>
      <c r="I73" s="167">
        <v>1.31</v>
      </c>
      <c r="J73" s="167">
        <v>20.190000000000001</v>
      </c>
      <c r="K73" s="167">
        <v>3.62</v>
      </c>
      <c r="L73" s="167">
        <v>35.880000000000003</v>
      </c>
      <c r="M73" s="167">
        <v>178.48</v>
      </c>
      <c r="N73" s="167">
        <v>37.6</v>
      </c>
      <c r="O73" s="167">
        <v>1.23</v>
      </c>
    </row>
    <row r="74" spans="1:15" x14ac:dyDescent="0.3">
      <c r="A74" s="66" t="s">
        <v>264</v>
      </c>
      <c r="B74" s="45" t="s">
        <v>203</v>
      </c>
      <c r="C74" s="166">
        <v>180</v>
      </c>
      <c r="D74" s="167">
        <v>3.72</v>
      </c>
      <c r="E74" s="167">
        <v>0.74</v>
      </c>
      <c r="F74" s="167">
        <v>30.32</v>
      </c>
      <c r="G74" s="167">
        <v>143.22</v>
      </c>
      <c r="H74" s="167">
        <v>0.22</v>
      </c>
      <c r="I74" s="168">
        <v>37.200000000000003</v>
      </c>
      <c r="J74" s="167">
        <v>5.58</v>
      </c>
      <c r="K74" s="167">
        <v>0.19</v>
      </c>
      <c r="L74" s="167">
        <v>20.07</v>
      </c>
      <c r="M74" s="167">
        <v>108.18</v>
      </c>
      <c r="N74" s="167">
        <v>42.87</v>
      </c>
      <c r="O74" s="167">
        <v>1.69</v>
      </c>
    </row>
    <row r="75" spans="1:15" x14ac:dyDescent="0.3">
      <c r="A75" s="66" t="s">
        <v>265</v>
      </c>
      <c r="B75" s="45" t="s">
        <v>79</v>
      </c>
      <c r="C75" s="166">
        <v>200</v>
      </c>
      <c r="D75" s="168">
        <v>0.3</v>
      </c>
      <c r="E75" s="167">
        <v>0.06</v>
      </c>
      <c r="F75" s="168">
        <v>12.5</v>
      </c>
      <c r="G75" s="167">
        <v>53.93</v>
      </c>
      <c r="H75" s="169"/>
      <c r="I75" s="168">
        <v>30.1</v>
      </c>
      <c r="J75" s="167">
        <v>25.01</v>
      </c>
      <c r="K75" s="167">
        <v>0.11</v>
      </c>
      <c r="L75" s="167">
        <v>7.08</v>
      </c>
      <c r="M75" s="167">
        <v>8.75</v>
      </c>
      <c r="N75" s="167">
        <v>4.91</v>
      </c>
      <c r="O75" s="167">
        <v>0.94</v>
      </c>
    </row>
    <row r="76" spans="1:15" x14ac:dyDescent="0.3">
      <c r="A76" s="66"/>
      <c r="B76" s="45" t="s">
        <v>188</v>
      </c>
      <c r="C76" s="166">
        <v>40</v>
      </c>
      <c r="D76" s="167">
        <v>3.16</v>
      </c>
      <c r="E76" s="168">
        <v>0.4</v>
      </c>
      <c r="F76" s="167">
        <v>19.32</v>
      </c>
      <c r="G76" s="166">
        <v>94</v>
      </c>
      <c r="H76" s="167">
        <v>0.06</v>
      </c>
      <c r="I76" s="169"/>
      <c r="J76" s="169"/>
      <c r="K76" s="167">
        <v>0.52</v>
      </c>
      <c r="L76" s="168">
        <v>9.1999999999999993</v>
      </c>
      <c r="M76" s="168">
        <v>34.799999999999997</v>
      </c>
      <c r="N76" s="168">
        <v>13.2</v>
      </c>
      <c r="O76" s="168">
        <v>0.8</v>
      </c>
    </row>
    <row r="77" spans="1:15" x14ac:dyDescent="0.3">
      <c r="A77" s="66" t="s">
        <v>250</v>
      </c>
      <c r="B77" s="45" t="s">
        <v>69</v>
      </c>
      <c r="C77" s="166">
        <v>100</v>
      </c>
      <c r="D77" s="168">
        <v>0.4</v>
      </c>
      <c r="E77" s="168">
        <v>0.4</v>
      </c>
      <c r="F77" s="168">
        <v>9.8000000000000007</v>
      </c>
      <c r="G77" s="166">
        <v>47</v>
      </c>
      <c r="H77" s="167">
        <v>0.03</v>
      </c>
      <c r="I77" s="166">
        <v>10</v>
      </c>
      <c r="J77" s="166">
        <v>5</v>
      </c>
      <c r="K77" s="168">
        <v>0.2</v>
      </c>
      <c r="L77" s="166">
        <v>16</v>
      </c>
      <c r="M77" s="166">
        <v>11</v>
      </c>
      <c r="N77" s="166">
        <v>9</v>
      </c>
      <c r="O77" s="168">
        <v>2.2000000000000002</v>
      </c>
    </row>
    <row r="78" spans="1:15" x14ac:dyDescent="0.3">
      <c r="A78" s="415" t="s">
        <v>70</v>
      </c>
      <c r="B78" s="415"/>
      <c r="C78" s="171">
        <v>660</v>
      </c>
      <c r="D78" s="167">
        <v>22.65</v>
      </c>
      <c r="E78" s="167">
        <v>18.88</v>
      </c>
      <c r="F78" s="167">
        <v>87.27</v>
      </c>
      <c r="G78" s="167">
        <v>615.69000000000005</v>
      </c>
      <c r="H78" s="167">
        <v>0.46</v>
      </c>
      <c r="I78" s="167">
        <v>78.61</v>
      </c>
      <c r="J78" s="167">
        <v>100.78</v>
      </c>
      <c r="K78" s="167">
        <v>4.74</v>
      </c>
      <c r="L78" s="167">
        <v>90.63</v>
      </c>
      <c r="M78" s="167">
        <v>344.21</v>
      </c>
      <c r="N78" s="167">
        <v>107.63</v>
      </c>
      <c r="O78" s="167">
        <v>6.88</v>
      </c>
    </row>
    <row r="79" spans="1:15" x14ac:dyDescent="0.3">
      <c r="A79" s="414" t="s">
        <v>16</v>
      </c>
      <c r="B79" s="414"/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</row>
    <row r="80" spans="1:15" x14ac:dyDescent="0.3">
      <c r="A80" s="65" t="s">
        <v>266</v>
      </c>
      <c r="B80" s="45" t="s">
        <v>218</v>
      </c>
      <c r="C80" s="166">
        <v>100</v>
      </c>
      <c r="D80" s="167">
        <v>1.37</v>
      </c>
      <c r="E80" s="167">
        <v>8.6300000000000008</v>
      </c>
      <c r="F80" s="167">
        <v>4.5199999999999996</v>
      </c>
      <c r="G80" s="167">
        <v>101.52</v>
      </c>
      <c r="H80" s="167">
        <v>0.03</v>
      </c>
      <c r="I80" s="167">
        <v>24.87</v>
      </c>
      <c r="J80" s="167">
        <v>34.47</v>
      </c>
      <c r="K80" s="167">
        <v>3.88</v>
      </c>
      <c r="L80" s="168">
        <v>26.9</v>
      </c>
      <c r="M80" s="167">
        <v>29.77</v>
      </c>
      <c r="N80" s="168">
        <v>15.2</v>
      </c>
      <c r="O80" s="167">
        <v>0.57999999999999996</v>
      </c>
    </row>
    <row r="81" spans="1:15" ht="33" x14ac:dyDescent="0.3">
      <c r="A81" s="65" t="s">
        <v>267</v>
      </c>
      <c r="B81" s="45" t="s">
        <v>487</v>
      </c>
      <c r="C81" s="166">
        <v>275</v>
      </c>
      <c r="D81" s="167">
        <v>4</v>
      </c>
      <c r="E81" s="167">
        <v>11.6</v>
      </c>
      <c r="F81" s="167">
        <v>12.89</v>
      </c>
      <c r="G81" s="167">
        <v>172.81</v>
      </c>
      <c r="H81" s="167">
        <v>0.26</v>
      </c>
      <c r="I81" s="167">
        <v>20.68</v>
      </c>
      <c r="J81" s="167">
        <v>223.29</v>
      </c>
      <c r="K81" s="167">
        <v>2.48</v>
      </c>
      <c r="L81" s="167">
        <v>48.54</v>
      </c>
      <c r="M81" s="167">
        <v>92.19</v>
      </c>
      <c r="N81" s="167">
        <v>29.06</v>
      </c>
      <c r="O81" s="167">
        <v>1.43</v>
      </c>
    </row>
    <row r="82" spans="1:15" x14ac:dyDescent="0.3">
      <c r="A82" s="65" t="s">
        <v>268</v>
      </c>
      <c r="B82" s="45" t="s">
        <v>488</v>
      </c>
      <c r="C82" s="166">
        <v>285</v>
      </c>
      <c r="D82" s="167">
        <v>29.93</v>
      </c>
      <c r="E82" s="168">
        <v>22.9</v>
      </c>
      <c r="F82" s="168">
        <v>58.5</v>
      </c>
      <c r="G82" s="167">
        <v>559.41999999999996</v>
      </c>
      <c r="H82" s="167">
        <v>0.83</v>
      </c>
      <c r="I82" s="167">
        <v>2.78</v>
      </c>
      <c r="J82" s="167">
        <v>56.41</v>
      </c>
      <c r="K82" s="167">
        <v>1.63</v>
      </c>
      <c r="L82" s="167">
        <v>45.52</v>
      </c>
      <c r="M82" s="167">
        <v>309.36</v>
      </c>
      <c r="N82" s="167">
        <v>44.28</v>
      </c>
      <c r="O82" s="167">
        <v>4.17</v>
      </c>
    </row>
    <row r="83" spans="1:15" x14ac:dyDescent="0.3">
      <c r="A83" s="65" t="s">
        <v>269</v>
      </c>
      <c r="B83" s="45" t="s">
        <v>80</v>
      </c>
      <c r="C83" s="166">
        <v>200</v>
      </c>
      <c r="D83" s="168">
        <v>0.2</v>
      </c>
      <c r="E83" s="167">
        <v>0.08</v>
      </c>
      <c r="F83" s="167">
        <v>12.44</v>
      </c>
      <c r="G83" s="167">
        <v>52.69</v>
      </c>
      <c r="H83" s="167">
        <v>0.01</v>
      </c>
      <c r="I83" s="166">
        <v>40</v>
      </c>
      <c r="J83" s="168">
        <v>3.4</v>
      </c>
      <c r="K83" s="167">
        <v>0.14000000000000001</v>
      </c>
      <c r="L83" s="167">
        <v>7.53</v>
      </c>
      <c r="M83" s="168">
        <v>6.6</v>
      </c>
      <c r="N83" s="168">
        <v>6.2</v>
      </c>
      <c r="O83" s="167">
        <v>0.28999999999999998</v>
      </c>
    </row>
    <row r="84" spans="1:15" x14ac:dyDescent="0.3">
      <c r="A84" s="66"/>
      <c r="B84" s="45" t="s">
        <v>188</v>
      </c>
      <c r="C84" s="166">
        <v>30</v>
      </c>
      <c r="D84" s="167">
        <v>2.37</v>
      </c>
      <c r="E84" s="168">
        <v>0.3</v>
      </c>
      <c r="F84" s="167">
        <v>14.49</v>
      </c>
      <c r="G84" s="168">
        <v>70.5</v>
      </c>
      <c r="H84" s="167">
        <v>0.05</v>
      </c>
      <c r="I84" s="169"/>
      <c r="J84" s="169"/>
      <c r="K84" s="167">
        <v>0.39</v>
      </c>
      <c r="L84" s="168">
        <v>6.9</v>
      </c>
      <c r="M84" s="168">
        <v>26.1</v>
      </c>
      <c r="N84" s="168">
        <v>9.9</v>
      </c>
      <c r="O84" s="168">
        <v>0.6</v>
      </c>
    </row>
    <row r="85" spans="1:15" x14ac:dyDescent="0.3">
      <c r="A85" s="66"/>
      <c r="B85" s="45" t="s">
        <v>194</v>
      </c>
      <c r="C85" s="166">
        <v>60</v>
      </c>
      <c r="D85" s="167">
        <v>3.36</v>
      </c>
      <c r="E85" s="167">
        <v>0.66</v>
      </c>
      <c r="F85" s="167">
        <v>29.64</v>
      </c>
      <c r="G85" s="168">
        <v>118.8</v>
      </c>
      <c r="H85" s="168">
        <v>0.1</v>
      </c>
      <c r="I85" s="169"/>
      <c r="J85" s="169"/>
      <c r="K85" s="167">
        <v>0.84</v>
      </c>
      <c r="L85" s="168">
        <v>17.399999999999999</v>
      </c>
      <c r="M85" s="166">
        <v>90</v>
      </c>
      <c r="N85" s="168">
        <v>28.2</v>
      </c>
      <c r="O85" s="167">
        <v>2.34</v>
      </c>
    </row>
    <row r="86" spans="1:15" x14ac:dyDescent="0.3">
      <c r="A86" s="65" t="s">
        <v>250</v>
      </c>
      <c r="B86" s="45" t="s">
        <v>77</v>
      </c>
      <c r="C86" s="166">
        <v>100</v>
      </c>
      <c r="D86" s="168">
        <v>0.4</v>
      </c>
      <c r="E86" s="168">
        <v>0.3</v>
      </c>
      <c r="F86" s="168">
        <v>10.3</v>
      </c>
      <c r="G86" s="166">
        <v>47</v>
      </c>
      <c r="H86" s="167">
        <v>0.02</v>
      </c>
      <c r="I86" s="166">
        <v>5</v>
      </c>
      <c r="J86" s="166">
        <v>2</v>
      </c>
      <c r="K86" s="168">
        <v>0.4</v>
      </c>
      <c r="L86" s="166">
        <v>19</v>
      </c>
      <c r="M86" s="166">
        <v>16</v>
      </c>
      <c r="N86" s="166">
        <v>12</v>
      </c>
      <c r="O86" s="168">
        <v>2.2999999999999998</v>
      </c>
    </row>
    <row r="87" spans="1:15" x14ac:dyDescent="0.3">
      <c r="A87" s="415" t="s">
        <v>73</v>
      </c>
      <c r="B87" s="415"/>
      <c r="C87" s="170">
        <v>1050</v>
      </c>
      <c r="D87" s="167">
        <v>41.63</v>
      </c>
      <c r="E87" s="167">
        <v>44.47</v>
      </c>
      <c r="F87" s="167">
        <v>142.78</v>
      </c>
      <c r="G87" s="167">
        <v>1122.74</v>
      </c>
      <c r="H87" s="168">
        <v>1.3</v>
      </c>
      <c r="I87" s="167">
        <v>93.33</v>
      </c>
      <c r="J87" s="167">
        <v>319.57</v>
      </c>
      <c r="K87" s="167">
        <v>9.76</v>
      </c>
      <c r="L87" s="167">
        <v>171.79</v>
      </c>
      <c r="M87" s="167">
        <v>570.02</v>
      </c>
      <c r="N87" s="167">
        <v>144.84</v>
      </c>
      <c r="O87" s="167">
        <v>11.71</v>
      </c>
    </row>
    <row r="88" spans="1:15" x14ac:dyDescent="0.3">
      <c r="A88" s="414" t="s">
        <v>18</v>
      </c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</row>
    <row r="89" spans="1:15" x14ac:dyDescent="0.3">
      <c r="A89" s="66" t="s">
        <v>300</v>
      </c>
      <c r="B89" s="45" t="s">
        <v>204</v>
      </c>
      <c r="C89" s="166">
        <v>75</v>
      </c>
      <c r="D89" s="167">
        <v>12.89</v>
      </c>
      <c r="E89" s="167">
        <v>9.43</v>
      </c>
      <c r="F89" s="168">
        <v>12.3</v>
      </c>
      <c r="G89" s="167">
        <v>188.27</v>
      </c>
      <c r="H89" s="167">
        <v>0.04</v>
      </c>
      <c r="I89" s="167">
        <v>0.32</v>
      </c>
      <c r="J89" s="167">
        <v>65.05</v>
      </c>
      <c r="K89" s="167">
        <v>0.34</v>
      </c>
      <c r="L89" s="167">
        <v>110.49</v>
      </c>
      <c r="M89" s="167">
        <v>157.52000000000001</v>
      </c>
      <c r="N89" s="167">
        <v>17.66</v>
      </c>
      <c r="O89" s="167">
        <v>0.54</v>
      </c>
    </row>
    <row r="90" spans="1:15" x14ac:dyDescent="0.3">
      <c r="A90" s="66"/>
      <c r="B90" s="45" t="s">
        <v>205</v>
      </c>
      <c r="C90" s="166">
        <v>200</v>
      </c>
      <c r="D90" s="168">
        <v>8.1999999999999993</v>
      </c>
      <c r="E90" s="166">
        <v>3</v>
      </c>
      <c r="F90" s="168">
        <v>11.8</v>
      </c>
      <c r="G90" s="166">
        <v>114</v>
      </c>
      <c r="H90" s="167">
        <v>0.06</v>
      </c>
      <c r="I90" s="168">
        <v>1.2</v>
      </c>
      <c r="J90" s="166">
        <v>20</v>
      </c>
      <c r="K90" s="169"/>
      <c r="L90" s="166">
        <v>248</v>
      </c>
      <c r="M90" s="166">
        <v>190</v>
      </c>
      <c r="N90" s="166">
        <v>30</v>
      </c>
      <c r="O90" s="168">
        <v>0.2</v>
      </c>
    </row>
    <row r="91" spans="1:15" x14ac:dyDescent="0.3">
      <c r="A91" s="66" t="s">
        <v>250</v>
      </c>
      <c r="B91" s="45" t="s">
        <v>86</v>
      </c>
      <c r="C91" s="166">
        <v>100</v>
      </c>
      <c r="D91" s="168">
        <v>0.6</v>
      </c>
      <c r="E91" s="168">
        <v>0.6</v>
      </c>
      <c r="F91" s="168">
        <v>15.4</v>
      </c>
      <c r="G91" s="166">
        <v>72</v>
      </c>
      <c r="H91" s="167">
        <v>0.05</v>
      </c>
      <c r="I91" s="166">
        <v>6</v>
      </c>
      <c r="J91" s="166">
        <v>5</v>
      </c>
      <c r="K91" s="168">
        <v>0.4</v>
      </c>
      <c r="L91" s="166">
        <v>30</v>
      </c>
      <c r="M91" s="166">
        <v>22</v>
      </c>
      <c r="N91" s="166">
        <v>17</v>
      </c>
      <c r="O91" s="168">
        <v>0.6</v>
      </c>
    </row>
    <row r="92" spans="1:15" s="9" customFormat="1" x14ac:dyDescent="0.3">
      <c r="A92" s="415" t="s">
        <v>106</v>
      </c>
      <c r="B92" s="415"/>
      <c r="C92" s="171">
        <v>375</v>
      </c>
      <c r="D92" s="167">
        <v>21.69</v>
      </c>
      <c r="E92" s="167">
        <v>13.03</v>
      </c>
      <c r="F92" s="167">
        <v>39.5</v>
      </c>
      <c r="G92" s="167">
        <v>374.27</v>
      </c>
      <c r="H92" s="167">
        <v>0.15</v>
      </c>
      <c r="I92" s="167">
        <v>7.52</v>
      </c>
      <c r="J92" s="167">
        <v>90.05</v>
      </c>
      <c r="K92" s="167">
        <v>0.74</v>
      </c>
      <c r="L92" s="167">
        <v>388.49</v>
      </c>
      <c r="M92" s="167">
        <v>369.52</v>
      </c>
      <c r="N92" s="167">
        <v>64.66</v>
      </c>
      <c r="O92" s="167">
        <v>1.34</v>
      </c>
    </row>
    <row r="93" spans="1:15" s="9" customFormat="1" x14ac:dyDescent="0.3">
      <c r="A93" s="415" t="s">
        <v>75</v>
      </c>
      <c r="B93" s="415"/>
      <c r="C93" s="170">
        <v>2085</v>
      </c>
      <c r="D93" s="167">
        <v>85.97</v>
      </c>
      <c r="E93" s="167">
        <v>76.38</v>
      </c>
      <c r="F93" s="167">
        <v>269.55</v>
      </c>
      <c r="G93" s="168">
        <v>2112.6999999999998</v>
      </c>
      <c r="H93" s="167">
        <v>1.91</v>
      </c>
      <c r="I93" s="167">
        <v>179.46</v>
      </c>
      <c r="J93" s="168">
        <v>510.4</v>
      </c>
      <c r="K93" s="167">
        <v>15.24</v>
      </c>
      <c r="L93" s="167">
        <v>650.91</v>
      </c>
      <c r="M93" s="167">
        <v>1283.75</v>
      </c>
      <c r="N93" s="167">
        <v>317.13</v>
      </c>
      <c r="O93" s="167">
        <v>19.93</v>
      </c>
    </row>
    <row r="94" spans="1:15" s="9" customFormat="1" x14ac:dyDescent="0.3">
      <c r="A94" s="62" t="s">
        <v>99</v>
      </c>
      <c r="B94" s="10" t="s">
        <v>480</v>
      </c>
      <c r="C94" s="11"/>
      <c r="D94" s="11"/>
      <c r="E94" s="11"/>
      <c r="F94" s="11"/>
      <c r="G94" s="11"/>
      <c r="H94" s="413"/>
      <c r="I94" s="413"/>
      <c r="J94" s="416"/>
      <c r="K94" s="416"/>
      <c r="L94" s="416"/>
      <c r="M94" s="416"/>
      <c r="N94" s="416"/>
      <c r="O94" s="416"/>
    </row>
    <row r="95" spans="1:15" s="9" customFormat="1" x14ac:dyDescent="0.3">
      <c r="A95" s="62" t="s">
        <v>100</v>
      </c>
      <c r="B95" s="10" t="s">
        <v>327</v>
      </c>
      <c r="C95" s="11"/>
      <c r="D95" s="11"/>
      <c r="E95" s="11"/>
      <c r="F95" s="11"/>
      <c r="G95" s="11"/>
      <c r="H95" s="413"/>
      <c r="I95" s="413"/>
      <c r="J95" s="412"/>
      <c r="K95" s="412"/>
      <c r="L95" s="412"/>
      <c r="M95" s="412"/>
      <c r="N95" s="412"/>
      <c r="O95" s="412"/>
    </row>
    <row r="96" spans="1:15" s="9" customFormat="1" x14ac:dyDescent="0.3">
      <c r="A96" s="63" t="s">
        <v>45</v>
      </c>
      <c r="B96" s="12" t="s">
        <v>81</v>
      </c>
      <c r="C96" s="13"/>
      <c r="D96" s="13"/>
      <c r="E96" s="13"/>
      <c r="F96" s="11"/>
      <c r="G96" s="11"/>
      <c r="H96" s="147"/>
      <c r="I96" s="147"/>
      <c r="J96" s="149"/>
      <c r="K96" s="149"/>
      <c r="L96" s="149"/>
      <c r="M96" s="149"/>
      <c r="N96" s="149"/>
      <c r="O96" s="149"/>
    </row>
    <row r="97" spans="1:15" s="9" customFormat="1" x14ac:dyDescent="0.3">
      <c r="A97" s="64" t="s">
        <v>47</v>
      </c>
      <c r="B97" s="14">
        <v>1</v>
      </c>
      <c r="C97" s="15"/>
      <c r="D97" s="11"/>
      <c r="E97" s="11"/>
      <c r="F97" s="11"/>
      <c r="G97" s="11"/>
      <c r="H97" s="147"/>
      <c r="I97" s="147"/>
      <c r="J97" s="149"/>
      <c r="K97" s="149"/>
      <c r="L97" s="149"/>
      <c r="M97" s="149"/>
      <c r="N97" s="149"/>
      <c r="O97" s="149"/>
    </row>
    <row r="98" spans="1:15" x14ac:dyDescent="0.3">
      <c r="A98" s="410" t="s">
        <v>48</v>
      </c>
      <c r="B98" s="410" t="s">
        <v>49</v>
      </c>
      <c r="C98" s="410" t="s">
        <v>50</v>
      </c>
      <c r="D98" s="417" t="s">
        <v>51</v>
      </c>
      <c r="E98" s="417"/>
      <c r="F98" s="417"/>
      <c r="G98" s="410" t="s">
        <v>52</v>
      </c>
      <c r="H98" s="417" t="s">
        <v>53</v>
      </c>
      <c r="I98" s="417"/>
      <c r="J98" s="417"/>
      <c r="K98" s="417"/>
      <c r="L98" s="417" t="s">
        <v>54</v>
      </c>
      <c r="M98" s="417"/>
      <c r="N98" s="417"/>
      <c r="O98" s="417"/>
    </row>
    <row r="99" spans="1:15" x14ac:dyDescent="0.3">
      <c r="A99" s="418"/>
      <c r="B99" s="411"/>
      <c r="C99" s="418"/>
      <c r="D99" s="148" t="s">
        <v>55</v>
      </c>
      <c r="E99" s="148" t="s">
        <v>56</v>
      </c>
      <c r="F99" s="148" t="s">
        <v>57</v>
      </c>
      <c r="G99" s="418"/>
      <c r="H99" s="148" t="s">
        <v>58</v>
      </c>
      <c r="I99" s="148" t="s">
        <v>59</v>
      </c>
      <c r="J99" s="148" t="s">
        <v>60</v>
      </c>
      <c r="K99" s="148" t="s">
        <v>61</v>
      </c>
      <c r="L99" s="148" t="s">
        <v>62</v>
      </c>
      <c r="M99" s="148" t="s">
        <v>63</v>
      </c>
      <c r="N99" s="148" t="s">
        <v>64</v>
      </c>
      <c r="O99" s="148" t="s">
        <v>65</v>
      </c>
    </row>
    <row r="100" spans="1:15" x14ac:dyDescent="0.3">
      <c r="A100" s="65">
        <v>1</v>
      </c>
      <c r="B100" s="44">
        <v>2</v>
      </c>
      <c r="C100" s="44">
        <v>3</v>
      </c>
      <c r="D100" s="44">
        <v>4</v>
      </c>
      <c r="E100" s="44">
        <v>5</v>
      </c>
      <c r="F100" s="44">
        <v>6</v>
      </c>
      <c r="G100" s="44">
        <v>7</v>
      </c>
      <c r="H100" s="44">
        <v>8</v>
      </c>
      <c r="I100" s="44">
        <v>9</v>
      </c>
      <c r="J100" s="44">
        <v>10</v>
      </c>
      <c r="K100" s="44">
        <v>11</v>
      </c>
      <c r="L100" s="44">
        <v>12</v>
      </c>
      <c r="M100" s="44">
        <v>13</v>
      </c>
      <c r="N100" s="44">
        <v>14</v>
      </c>
      <c r="O100" s="44">
        <v>15</v>
      </c>
    </row>
    <row r="101" spans="1:15" x14ac:dyDescent="0.3">
      <c r="A101" s="414" t="s">
        <v>66</v>
      </c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</row>
    <row r="102" spans="1:15" x14ac:dyDescent="0.3">
      <c r="A102" s="65" t="s">
        <v>245</v>
      </c>
      <c r="B102" s="45" t="s">
        <v>67</v>
      </c>
      <c r="C102" s="166">
        <v>10</v>
      </c>
      <c r="D102" s="167">
        <v>0.08</v>
      </c>
      <c r="E102" s="167">
        <v>7.25</v>
      </c>
      <c r="F102" s="167">
        <v>0.13</v>
      </c>
      <c r="G102" s="168">
        <v>66.099999999999994</v>
      </c>
      <c r="H102" s="169"/>
      <c r="I102" s="169"/>
      <c r="J102" s="166">
        <v>45</v>
      </c>
      <c r="K102" s="168">
        <v>0.1</v>
      </c>
      <c r="L102" s="168">
        <v>2.4</v>
      </c>
      <c r="M102" s="166">
        <v>3</v>
      </c>
      <c r="N102" s="167">
        <v>0.05</v>
      </c>
      <c r="O102" s="167">
        <v>0.02</v>
      </c>
    </row>
    <row r="103" spans="1:15" x14ac:dyDescent="0.3">
      <c r="A103" s="65" t="s">
        <v>246</v>
      </c>
      <c r="B103" s="45" t="s">
        <v>68</v>
      </c>
      <c r="C103" s="166">
        <v>15</v>
      </c>
      <c r="D103" s="167">
        <v>3.48</v>
      </c>
      <c r="E103" s="167">
        <v>4.43</v>
      </c>
      <c r="F103" s="169"/>
      <c r="G103" s="168">
        <v>54.6</v>
      </c>
      <c r="H103" s="167">
        <v>0.01</v>
      </c>
      <c r="I103" s="167">
        <v>0.11</v>
      </c>
      <c r="J103" s="168">
        <v>43.2</v>
      </c>
      <c r="K103" s="167">
        <v>0.08</v>
      </c>
      <c r="L103" s="166">
        <v>132</v>
      </c>
      <c r="M103" s="166">
        <v>75</v>
      </c>
      <c r="N103" s="167">
        <v>5.25</v>
      </c>
      <c r="O103" s="167">
        <v>0.15</v>
      </c>
    </row>
    <row r="104" spans="1:15" x14ac:dyDescent="0.3">
      <c r="A104" s="66" t="s">
        <v>270</v>
      </c>
      <c r="B104" s="45" t="s">
        <v>206</v>
      </c>
      <c r="C104" s="166">
        <v>50</v>
      </c>
      <c r="D104" s="167">
        <v>4.84</v>
      </c>
      <c r="E104" s="168">
        <v>5.8</v>
      </c>
      <c r="F104" s="168">
        <v>0.9</v>
      </c>
      <c r="G104" s="167">
        <v>75.19</v>
      </c>
      <c r="H104" s="167">
        <v>0.03</v>
      </c>
      <c r="I104" s="167">
        <v>0.17</v>
      </c>
      <c r="J104" s="167">
        <v>102.86</v>
      </c>
      <c r="K104" s="167">
        <v>0.24</v>
      </c>
      <c r="L104" s="167">
        <v>36.25</v>
      </c>
      <c r="M104" s="167">
        <v>79.69</v>
      </c>
      <c r="N104" s="167">
        <v>6.09</v>
      </c>
      <c r="O104" s="168">
        <v>0.9</v>
      </c>
    </row>
    <row r="105" spans="1:15" x14ac:dyDescent="0.3">
      <c r="A105" s="65" t="s">
        <v>271</v>
      </c>
      <c r="B105" s="45" t="s">
        <v>170</v>
      </c>
      <c r="C105" s="166">
        <v>200</v>
      </c>
      <c r="D105" s="167">
        <v>6.45</v>
      </c>
      <c r="E105" s="167">
        <v>4.59</v>
      </c>
      <c r="F105" s="167">
        <v>22.76</v>
      </c>
      <c r="G105" s="167">
        <v>160.02000000000001</v>
      </c>
      <c r="H105" s="168">
        <v>0.3</v>
      </c>
      <c r="I105" s="167">
        <v>2.38</v>
      </c>
      <c r="J105" s="167">
        <v>170.14</v>
      </c>
      <c r="K105" s="167">
        <v>0.23</v>
      </c>
      <c r="L105" s="167">
        <v>220.11</v>
      </c>
      <c r="M105" s="167">
        <v>173.54</v>
      </c>
      <c r="N105" s="167">
        <v>28.34</v>
      </c>
      <c r="O105" s="167">
        <v>3.46</v>
      </c>
    </row>
    <row r="106" spans="1:15" x14ac:dyDescent="0.3">
      <c r="A106" s="65" t="s">
        <v>249</v>
      </c>
      <c r="B106" s="45" t="s">
        <v>12</v>
      </c>
      <c r="C106" s="166">
        <v>200</v>
      </c>
      <c r="D106" s="167">
        <v>0.26</v>
      </c>
      <c r="E106" s="167">
        <v>0.03</v>
      </c>
      <c r="F106" s="167">
        <v>11.26</v>
      </c>
      <c r="G106" s="167">
        <v>47.79</v>
      </c>
      <c r="H106" s="169"/>
      <c r="I106" s="168">
        <v>2.9</v>
      </c>
      <c r="J106" s="168">
        <v>0.5</v>
      </c>
      <c r="K106" s="167">
        <v>0.01</v>
      </c>
      <c r="L106" s="167">
        <v>8.08</v>
      </c>
      <c r="M106" s="167">
        <v>9.7799999999999994</v>
      </c>
      <c r="N106" s="167">
        <v>5.24</v>
      </c>
      <c r="O106" s="168">
        <v>0.9</v>
      </c>
    </row>
    <row r="107" spans="1:15" x14ac:dyDescent="0.3">
      <c r="A107" s="66"/>
      <c r="B107" s="45" t="s">
        <v>188</v>
      </c>
      <c r="C107" s="166">
        <v>40</v>
      </c>
      <c r="D107" s="167">
        <v>3.16</v>
      </c>
      <c r="E107" s="168">
        <v>0.4</v>
      </c>
      <c r="F107" s="167">
        <v>19.32</v>
      </c>
      <c r="G107" s="166">
        <v>94</v>
      </c>
      <c r="H107" s="167">
        <v>0.06</v>
      </c>
      <c r="I107" s="169"/>
      <c r="J107" s="169"/>
      <c r="K107" s="167">
        <v>0.52</v>
      </c>
      <c r="L107" s="168">
        <v>9.1999999999999993</v>
      </c>
      <c r="M107" s="168">
        <v>34.799999999999997</v>
      </c>
      <c r="N107" s="168">
        <v>13.2</v>
      </c>
      <c r="O107" s="168">
        <v>0.8</v>
      </c>
    </row>
    <row r="108" spans="1:15" x14ac:dyDescent="0.3">
      <c r="A108" s="65" t="s">
        <v>250</v>
      </c>
      <c r="B108" s="45" t="s">
        <v>77</v>
      </c>
      <c r="C108" s="166">
        <v>100</v>
      </c>
      <c r="D108" s="168">
        <v>0.4</v>
      </c>
      <c r="E108" s="168">
        <v>0.3</v>
      </c>
      <c r="F108" s="168">
        <v>10.3</v>
      </c>
      <c r="G108" s="166">
        <v>47</v>
      </c>
      <c r="H108" s="167">
        <v>0.02</v>
      </c>
      <c r="I108" s="166">
        <v>5</v>
      </c>
      <c r="J108" s="166">
        <v>2</v>
      </c>
      <c r="K108" s="168">
        <v>0.4</v>
      </c>
      <c r="L108" s="166">
        <v>19</v>
      </c>
      <c r="M108" s="166">
        <v>16</v>
      </c>
      <c r="N108" s="166">
        <v>12</v>
      </c>
      <c r="O108" s="168">
        <v>2.2999999999999998</v>
      </c>
    </row>
    <row r="109" spans="1:15" x14ac:dyDescent="0.3">
      <c r="A109" s="415" t="s">
        <v>70</v>
      </c>
      <c r="B109" s="415"/>
      <c r="C109" s="171">
        <v>615</v>
      </c>
      <c r="D109" s="167">
        <v>18.670000000000002</v>
      </c>
      <c r="E109" s="167">
        <v>22.8</v>
      </c>
      <c r="F109" s="167">
        <v>64.67</v>
      </c>
      <c r="G109" s="168">
        <v>544.70000000000005</v>
      </c>
      <c r="H109" s="167">
        <v>0.42</v>
      </c>
      <c r="I109" s="167">
        <v>10.56</v>
      </c>
      <c r="J109" s="168">
        <v>363.7</v>
      </c>
      <c r="K109" s="167">
        <v>1.58</v>
      </c>
      <c r="L109" s="167">
        <v>427.04</v>
      </c>
      <c r="M109" s="167">
        <v>391.81</v>
      </c>
      <c r="N109" s="167">
        <v>70.17</v>
      </c>
      <c r="O109" s="167">
        <v>8.5299999999999994</v>
      </c>
    </row>
    <row r="110" spans="1:15" x14ac:dyDescent="0.3">
      <c r="A110" s="414" t="s">
        <v>16</v>
      </c>
      <c r="B110" s="414"/>
      <c r="C110" s="414"/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</row>
    <row r="111" spans="1:15" x14ac:dyDescent="0.3">
      <c r="A111" s="65" t="s">
        <v>281</v>
      </c>
      <c r="B111" s="45" t="s">
        <v>212</v>
      </c>
      <c r="C111" s="166">
        <v>100</v>
      </c>
      <c r="D111" s="167">
        <v>1.27</v>
      </c>
      <c r="E111" s="167">
        <v>3.19</v>
      </c>
      <c r="F111" s="167">
        <v>4.5199999999999996</v>
      </c>
      <c r="G111" s="167">
        <v>53.07</v>
      </c>
      <c r="H111" s="167">
        <v>0.06</v>
      </c>
      <c r="I111" s="167">
        <v>19.59</v>
      </c>
      <c r="J111" s="167">
        <v>67.540000000000006</v>
      </c>
      <c r="K111" s="167">
        <v>1.76</v>
      </c>
      <c r="L111" s="167">
        <v>29.23</v>
      </c>
      <c r="M111" s="167">
        <v>47.47</v>
      </c>
      <c r="N111" s="166">
        <v>22</v>
      </c>
      <c r="O111" s="167">
        <v>0.97</v>
      </c>
    </row>
    <row r="112" spans="1:15" ht="33" x14ac:dyDescent="0.3">
      <c r="A112" s="66" t="s">
        <v>273</v>
      </c>
      <c r="B112" s="45" t="s">
        <v>489</v>
      </c>
      <c r="C112" s="166">
        <v>270</v>
      </c>
      <c r="D112" s="167">
        <v>4.3</v>
      </c>
      <c r="E112" s="167">
        <v>10.25</v>
      </c>
      <c r="F112" s="167">
        <v>14.91</v>
      </c>
      <c r="G112" s="167">
        <v>164.65</v>
      </c>
      <c r="H112" s="167">
        <v>0.16999999999999998</v>
      </c>
      <c r="I112" s="167">
        <v>20.64</v>
      </c>
      <c r="J112" s="167">
        <v>231.65</v>
      </c>
      <c r="K112" s="167">
        <v>2.84</v>
      </c>
      <c r="L112" s="167">
        <v>35.85</v>
      </c>
      <c r="M112" s="167">
        <v>87.75</v>
      </c>
      <c r="N112" s="167">
        <v>26.009999999999998</v>
      </c>
      <c r="O112" s="167">
        <v>1.1399999999999999</v>
      </c>
    </row>
    <row r="113" spans="1:15" x14ac:dyDescent="0.3">
      <c r="A113" s="65" t="s">
        <v>274</v>
      </c>
      <c r="B113" s="45" t="s">
        <v>208</v>
      </c>
      <c r="C113" s="166">
        <v>100</v>
      </c>
      <c r="D113" s="167">
        <v>17.93</v>
      </c>
      <c r="E113" s="167">
        <v>14.92</v>
      </c>
      <c r="F113" s="168">
        <v>0.8</v>
      </c>
      <c r="G113" s="167">
        <v>207.46</v>
      </c>
      <c r="H113" s="167">
        <v>0.08</v>
      </c>
      <c r="I113" s="167">
        <v>0.19</v>
      </c>
      <c r="J113" s="167">
        <v>74.709999999999994</v>
      </c>
      <c r="K113" s="167">
        <v>0.63</v>
      </c>
      <c r="L113" s="167">
        <v>154.93</v>
      </c>
      <c r="M113" s="166">
        <v>213</v>
      </c>
      <c r="N113" s="167">
        <v>21.18</v>
      </c>
      <c r="O113" s="167">
        <v>0.76</v>
      </c>
    </row>
    <row r="114" spans="1:15" x14ac:dyDescent="0.3">
      <c r="A114" s="65" t="s">
        <v>275</v>
      </c>
      <c r="B114" s="45" t="s">
        <v>219</v>
      </c>
      <c r="C114" s="166">
        <v>180</v>
      </c>
      <c r="D114" s="167">
        <v>7.92</v>
      </c>
      <c r="E114" s="167">
        <v>0.94</v>
      </c>
      <c r="F114" s="167">
        <v>50.76</v>
      </c>
      <c r="G114" s="167">
        <v>243.36</v>
      </c>
      <c r="H114" s="167">
        <v>0.12</v>
      </c>
      <c r="I114" s="169"/>
      <c r="J114" s="169"/>
      <c r="K114" s="167">
        <v>1.08</v>
      </c>
      <c r="L114" s="167">
        <v>15.52</v>
      </c>
      <c r="M114" s="167">
        <v>63.02</v>
      </c>
      <c r="N114" s="167">
        <v>11.63</v>
      </c>
      <c r="O114" s="167">
        <v>1.17</v>
      </c>
    </row>
    <row r="115" spans="1:15" x14ac:dyDescent="0.3">
      <c r="A115" s="65" t="s">
        <v>276</v>
      </c>
      <c r="B115" s="45" t="s">
        <v>82</v>
      </c>
      <c r="C115" s="166">
        <v>200</v>
      </c>
      <c r="D115" s="167">
        <v>0.54</v>
      </c>
      <c r="E115" s="167">
        <v>0.22</v>
      </c>
      <c r="F115" s="167">
        <v>18.71</v>
      </c>
      <c r="G115" s="167">
        <v>89.33</v>
      </c>
      <c r="H115" s="167">
        <v>0.01</v>
      </c>
      <c r="I115" s="166">
        <v>160</v>
      </c>
      <c r="J115" s="167">
        <v>130.72</v>
      </c>
      <c r="K115" s="167">
        <v>0.61</v>
      </c>
      <c r="L115" s="167">
        <v>9.93</v>
      </c>
      <c r="M115" s="167">
        <v>2.72</v>
      </c>
      <c r="N115" s="167">
        <v>2.72</v>
      </c>
      <c r="O115" s="167">
        <v>0.51</v>
      </c>
    </row>
    <row r="116" spans="1:15" x14ac:dyDescent="0.3">
      <c r="A116" s="66"/>
      <c r="B116" s="45" t="s">
        <v>188</v>
      </c>
      <c r="C116" s="166">
        <v>30</v>
      </c>
      <c r="D116" s="167">
        <v>2.37</v>
      </c>
      <c r="E116" s="168">
        <v>0.3</v>
      </c>
      <c r="F116" s="167">
        <v>14.49</v>
      </c>
      <c r="G116" s="168">
        <v>70.5</v>
      </c>
      <c r="H116" s="167">
        <v>0.05</v>
      </c>
      <c r="I116" s="169"/>
      <c r="J116" s="169"/>
      <c r="K116" s="167">
        <v>0.39</v>
      </c>
      <c r="L116" s="168">
        <v>6.9</v>
      </c>
      <c r="M116" s="168">
        <v>26.1</v>
      </c>
      <c r="N116" s="168">
        <v>9.9</v>
      </c>
      <c r="O116" s="168">
        <v>0.6</v>
      </c>
    </row>
    <row r="117" spans="1:15" x14ac:dyDescent="0.3">
      <c r="A117" s="66"/>
      <c r="B117" s="45" t="s">
        <v>194</v>
      </c>
      <c r="C117" s="166">
        <v>60</v>
      </c>
      <c r="D117" s="167">
        <v>3.36</v>
      </c>
      <c r="E117" s="167">
        <v>0.66</v>
      </c>
      <c r="F117" s="167">
        <v>29.64</v>
      </c>
      <c r="G117" s="168">
        <v>118.8</v>
      </c>
      <c r="H117" s="168">
        <v>0.1</v>
      </c>
      <c r="I117" s="169"/>
      <c r="J117" s="169"/>
      <c r="K117" s="167">
        <v>0.84</v>
      </c>
      <c r="L117" s="168">
        <v>17.399999999999999</v>
      </c>
      <c r="M117" s="166">
        <v>90</v>
      </c>
      <c r="N117" s="168">
        <v>28.2</v>
      </c>
      <c r="O117" s="167">
        <v>2.34</v>
      </c>
    </row>
    <row r="118" spans="1:15" x14ac:dyDescent="0.3">
      <c r="A118" s="65" t="s">
        <v>250</v>
      </c>
      <c r="B118" s="45" t="s">
        <v>69</v>
      </c>
      <c r="C118" s="166">
        <v>100</v>
      </c>
      <c r="D118" s="168">
        <v>0.4</v>
      </c>
      <c r="E118" s="168">
        <v>0.4</v>
      </c>
      <c r="F118" s="168">
        <v>9.8000000000000007</v>
      </c>
      <c r="G118" s="166">
        <v>47</v>
      </c>
      <c r="H118" s="167">
        <v>0.03</v>
      </c>
      <c r="I118" s="166">
        <v>10</v>
      </c>
      <c r="J118" s="166">
        <v>5</v>
      </c>
      <c r="K118" s="168">
        <v>0.2</v>
      </c>
      <c r="L118" s="166">
        <v>16</v>
      </c>
      <c r="M118" s="166">
        <v>11</v>
      </c>
      <c r="N118" s="166">
        <v>9</v>
      </c>
      <c r="O118" s="168">
        <v>2.2000000000000002</v>
      </c>
    </row>
    <row r="119" spans="1:15" x14ac:dyDescent="0.3">
      <c r="A119" s="415" t="s">
        <v>73</v>
      </c>
      <c r="B119" s="415"/>
      <c r="C119" s="170">
        <v>1040</v>
      </c>
      <c r="D119" s="167">
        <v>38.090000000000003</v>
      </c>
      <c r="E119" s="167">
        <v>30.88</v>
      </c>
      <c r="F119" s="167">
        <v>143.63</v>
      </c>
      <c r="G119" s="167">
        <v>994.17</v>
      </c>
      <c r="H119" s="167">
        <v>0.62</v>
      </c>
      <c r="I119" s="167">
        <v>210.42</v>
      </c>
      <c r="J119" s="167">
        <v>509.62</v>
      </c>
      <c r="K119" s="167">
        <v>8.35</v>
      </c>
      <c r="L119" s="167">
        <v>285.76</v>
      </c>
      <c r="M119" s="167">
        <v>541.05999999999995</v>
      </c>
      <c r="N119" s="167">
        <v>130.63999999999999</v>
      </c>
      <c r="O119" s="167">
        <v>9.69</v>
      </c>
    </row>
    <row r="120" spans="1:15" x14ac:dyDescent="0.3">
      <c r="A120" s="414" t="s">
        <v>18</v>
      </c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</row>
    <row r="121" spans="1:15" x14ac:dyDescent="0.3">
      <c r="A121" s="65" t="s">
        <v>277</v>
      </c>
      <c r="B121" s="45" t="s">
        <v>209</v>
      </c>
      <c r="C121" s="166">
        <v>75</v>
      </c>
      <c r="D121" s="167">
        <v>10.31</v>
      </c>
      <c r="E121" s="167">
        <v>9.15</v>
      </c>
      <c r="F121" s="167">
        <v>24.19</v>
      </c>
      <c r="G121" s="167">
        <v>221.96</v>
      </c>
      <c r="H121" s="167">
        <v>7.0000000000000007E-2</v>
      </c>
      <c r="I121" s="167">
        <v>0.23</v>
      </c>
      <c r="J121" s="167">
        <v>65.33</v>
      </c>
      <c r="K121" s="167">
        <v>1.08</v>
      </c>
      <c r="L121" s="167">
        <v>182.56</v>
      </c>
      <c r="M121" s="167">
        <v>148.75</v>
      </c>
      <c r="N121" s="167">
        <v>15.47</v>
      </c>
      <c r="O121" s="167">
        <v>0.65</v>
      </c>
    </row>
    <row r="122" spans="1:15" x14ac:dyDescent="0.3">
      <c r="A122" s="67"/>
      <c r="B122" s="45" t="s">
        <v>201</v>
      </c>
      <c r="C122" s="166">
        <v>200</v>
      </c>
      <c r="D122" s="166">
        <v>1</v>
      </c>
      <c r="E122" s="168">
        <v>0.2</v>
      </c>
      <c r="F122" s="168">
        <v>20.2</v>
      </c>
      <c r="G122" s="166">
        <v>92</v>
      </c>
      <c r="H122" s="167">
        <v>0.02</v>
      </c>
      <c r="I122" s="166">
        <v>4</v>
      </c>
      <c r="J122" s="169"/>
      <c r="K122" s="168">
        <v>0.2</v>
      </c>
      <c r="L122" s="166">
        <v>14</v>
      </c>
      <c r="M122" s="166">
        <v>14</v>
      </c>
      <c r="N122" s="166">
        <v>8</v>
      </c>
      <c r="O122" s="168">
        <v>2.8</v>
      </c>
    </row>
    <row r="123" spans="1:15" x14ac:dyDescent="0.3">
      <c r="A123" s="65" t="s">
        <v>250</v>
      </c>
      <c r="B123" s="45" t="s">
        <v>184</v>
      </c>
      <c r="C123" s="166">
        <v>100</v>
      </c>
      <c r="D123" s="168">
        <v>1.5</v>
      </c>
      <c r="E123" s="168">
        <v>0.5</v>
      </c>
      <c r="F123" s="166">
        <v>21</v>
      </c>
      <c r="G123" s="166">
        <v>96</v>
      </c>
      <c r="H123" s="167">
        <v>0.04</v>
      </c>
      <c r="I123" s="166">
        <v>10</v>
      </c>
      <c r="J123" s="169"/>
      <c r="K123" s="168">
        <v>0.4</v>
      </c>
      <c r="L123" s="166">
        <v>8</v>
      </c>
      <c r="M123" s="166">
        <v>28</v>
      </c>
      <c r="N123" s="166">
        <v>42</v>
      </c>
      <c r="O123" s="168">
        <v>0.6</v>
      </c>
    </row>
    <row r="124" spans="1:15" s="9" customFormat="1" x14ac:dyDescent="0.3">
      <c r="A124" s="415" t="s">
        <v>106</v>
      </c>
      <c r="B124" s="415"/>
      <c r="C124" s="171">
        <v>375</v>
      </c>
      <c r="D124" s="167">
        <v>12.81</v>
      </c>
      <c r="E124" s="167">
        <v>9.85</v>
      </c>
      <c r="F124" s="167">
        <v>65.39</v>
      </c>
      <c r="G124" s="167">
        <v>409.96</v>
      </c>
      <c r="H124" s="167">
        <v>0.13</v>
      </c>
      <c r="I124" s="167">
        <v>14.23</v>
      </c>
      <c r="J124" s="167">
        <v>65.33</v>
      </c>
      <c r="K124" s="167">
        <v>1.68</v>
      </c>
      <c r="L124" s="167">
        <v>204.56</v>
      </c>
      <c r="M124" s="167">
        <v>190.75</v>
      </c>
      <c r="N124" s="167">
        <v>65.47</v>
      </c>
      <c r="O124" s="167">
        <v>4.05</v>
      </c>
    </row>
    <row r="125" spans="1:15" s="9" customFormat="1" x14ac:dyDescent="0.3">
      <c r="A125" s="415" t="s">
        <v>75</v>
      </c>
      <c r="B125" s="415"/>
      <c r="C125" s="170">
        <v>2030</v>
      </c>
      <c r="D125" s="167">
        <v>69.569999999999993</v>
      </c>
      <c r="E125" s="167">
        <v>63.53</v>
      </c>
      <c r="F125" s="167">
        <v>273.69</v>
      </c>
      <c r="G125" s="167">
        <v>1948.83</v>
      </c>
      <c r="H125" s="167">
        <v>1.17</v>
      </c>
      <c r="I125" s="167">
        <v>235.21</v>
      </c>
      <c r="J125" s="167">
        <v>938.65</v>
      </c>
      <c r="K125" s="167">
        <v>11.61</v>
      </c>
      <c r="L125" s="167">
        <v>917.36</v>
      </c>
      <c r="M125" s="167">
        <v>1123.6199999999999</v>
      </c>
      <c r="N125" s="167">
        <v>266.27999999999997</v>
      </c>
      <c r="O125" s="167">
        <v>22.27</v>
      </c>
    </row>
    <row r="126" spans="1:15" s="9" customFormat="1" x14ac:dyDescent="0.3">
      <c r="A126" s="62" t="s">
        <v>99</v>
      </c>
      <c r="B126" s="10" t="s">
        <v>480</v>
      </c>
      <c r="C126" s="11"/>
      <c r="D126" s="11"/>
      <c r="E126" s="11"/>
      <c r="F126" s="11"/>
      <c r="G126" s="11"/>
      <c r="H126" s="413"/>
      <c r="I126" s="413"/>
      <c r="J126" s="416"/>
      <c r="K126" s="416"/>
      <c r="L126" s="416"/>
      <c r="M126" s="416"/>
      <c r="N126" s="416"/>
      <c r="O126" s="416"/>
    </row>
    <row r="127" spans="1:15" s="9" customFormat="1" x14ac:dyDescent="0.3">
      <c r="A127" s="62" t="s">
        <v>100</v>
      </c>
      <c r="B127" s="10" t="s">
        <v>327</v>
      </c>
      <c r="C127" s="11"/>
      <c r="D127" s="11"/>
      <c r="E127" s="11"/>
      <c r="F127" s="11"/>
      <c r="G127" s="11"/>
      <c r="H127" s="413"/>
      <c r="I127" s="413"/>
      <c r="J127" s="412"/>
      <c r="K127" s="412"/>
      <c r="L127" s="412"/>
      <c r="M127" s="412"/>
      <c r="N127" s="412"/>
      <c r="O127" s="412"/>
    </row>
    <row r="128" spans="1:15" s="9" customFormat="1" x14ac:dyDescent="0.3">
      <c r="A128" s="63" t="s">
        <v>45</v>
      </c>
      <c r="B128" s="12" t="s">
        <v>83</v>
      </c>
      <c r="C128" s="13"/>
      <c r="D128" s="13"/>
      <c r="E128" s="13"/>
      <c r="F128" s="11"/>
      <c r="G128" s="11"/>
      <c r="H128" s="147"/>
      <c r="I128" s="147"/>
      <c r="J128" s="149"/>
      <c r="K128" s="149"/>
      <c r="L128" s="149"/>
      <c r="M128" s="149"/>
      <c r="N128" s="149"/>
      <c r="O128" s="149"/>
    </row>
    <row r="129" spans="1:15" s="9" customFormat="1" x14ac:dyDescent="0.3">
      <c r="A129" s="64" t="s">
        <v>47</v>
      </c>
      <c r="B129" s="14">
        <v>1</v>
      </c>
      <c r="C129" s="15"/>
      <c r="D129" s="11"/>
      <c r="E129" s="11"/>
      <c r="F129" s="11"/>
      <c r="G129" s="11"/>
      <c r="H129" s="147"/>
      <c r="I129" s="147"/>
      <c r="J129" s="149"/>
      <c r="K129" s="149"/>
      <c r="L129" s="149"/>
      <c r="M129" s="149"/>
      <c r="N129" s="149"/>
      <c r="O129" s="149"/>
    </row>
    <row r="130" spans="1:15" x14ac:dyDescent="0.3">
      <c r="A130" s="410" t="s">
        <v>48</v>
      </c>
      <c r="B130" s="410" t="s">
        <v>49</v>
      </c>
      <c r="C130" s="410" t="s">
        <v>50</v>
      </c>
      <c r="D130" s="417" t="s">
        <v>51</v>
      </c>
      <c r="E130" s="417"/>
      <c r="F130" s="417"/>
      <c r="G130" s="410" t="s">
        <v>52</v>
      </c>
      <c r="H130" s="417" t="s">
        <v>53</v>
      </c>
      <c r="I130" s="417"/>
      <c r="J130" s="417"/>
      <c r="K130" s="417"/>
      <c r="L130" s="417" t="s">
        <v>54</v>
      </c>
      <c r="M130" s="417"/>
      <c r="N130" s="417"/>
      <c r="O130" s="417"/>
    </row>
    <row r="131" spans="1:15" x14ac:dyDescent="0.3">
      <c r="A131" s="418"/>
      <c r="B131" s="411"/>
      <c r="C131" s="418"/>
      <c r="D131" s="148" t="s">
        <v>55</v>
      </c>
      <c r="E131" s="148" t="s">
        <v>56</v>
      </c>
      <c r="F131" s="148" t="s">
        <v>57</v>
      </c>
      <c r="G131" s="418"/>
      <c r="H131" s="148" t="s">
        <v>58</v>
      </c>
      <c r="I131" s="148" t="s">
        <v>59</v>
      </c>
      <c r="J131" s="148" t="s">
        <v>60</v>
      </c>
      <c r="K131" s="148" t="s">
        <v>61</v>
      </c>
      <c r="L131" s="148" t="s">
        <v>62</v>
      </c>
      <c r="M131" s="148" t="s">
        <v>63</v>
      </c>
      <c r="N131" s="148" t="s">
        <v>64</v>
      </c>
      <c r="O131" s="148" t="s">
        <v>65</v>
      </c>
    </row>
    <row r="132" spans="1:15" x14ac:dyDescent="0.3">
      <c r="A132" s="65">
        <v>1</v>
      </c>
      <c r="B132" s="44">
        <v>2</v>
      </c>
      <c r="C132" s="44">
        <v>3</v>
      </c>
      <c r="D132" s="44">
        <v>4</v>
      </c>
      <c r="E132" s="44">
        <v>5</v>
      </c>
      <c r="F132" s="44">
        <v>6</v>
      </c>
      <c r="G132" s="44">
        <v>7</v>
      </c>
      <c r="H132" s="44">
        <v>8</v>
      </c>
      <c r="I132" s="44">
        <v>9</v>
      </c>
      <c r="J132" s="44">
        <v>10</v>
      </c>
      <c r="K132" s="44">
        <v>11</v>
      </c>
      <c r="L132" s="44">
        <v>12</v>
      </c>
      <c r="M132" s="44">
        <v>13</v>
      </c>
      <c r="N132" s="44">
        <v>14</v>
      </c>
      <c r="O132" s="44">
        <v>15</v>
      </c>
    </row>
    <row r="133" spans="1:15" x14ac:dyDescent="0.3">
      <c r="A133" s="414" t="s">
        <v>66</v>
      </c>
      <c r="B133" s="414"/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</row>
    <row r="134" spans="1:15" x14ac:dyDescent="0.3">
      <c r="A134" s="65" t="s">
        <v>245</v>
      </c>
      <c r="B134" s="45" t="s">
        <v>67</v>
      </c>
      <c r="C134" s="166">
        <v>10</v>
      </c>
      <c r="D134" s="167">
        <v>0.08</v>
      </c>
      <c r="E134" s="167">
        <v>7.25</v>
      </c>
      <c r="F134" s="167">
        <v>0.13</v>
      </c>
      <c r="G134" s="168">
        <v>66.099999999999994</v>
      </c>
      <c r="H134" s="169"/>
      <c r="I134" s="169"/>
      <c r="J134" s="166">
        <v>45</v>
      </c>
      <c r="K134" s="168">
        <v>0.1</v>
      </c>
      <c r="L134" s="168">
        <v>2.4</v>
      </c>
      <c r="M134" s="166">
        <v>3</v>
      </c>
      <c r="N134" s="167">
        <v>0.05</v>
      </c>
      <c r="O134" s="167">
        <v>0.02</v>
      </c>
    </row>
    <row r="135" spans="1:15" x14ac:dyDescent="0.3">
      <c r="A135" s="65" t="s">
        <v>278</v>
      </c>
      <c r="B135" s="45" t="s">
        <v>210</v>
      </c>
      <c r="C135" s="166">
        <v>100</v>
      </c>
      <c r="D135" s="167">
        <v>14.65</v>
      </c>
      <c r="E135" s="167">
        <v>5.57</v>
      </c>
      <c r="F135" s="166">
        <v>8</v>
      </c>
      <c r="G135" s="168">
        <v>137.5</v>
      </c>
      <c r="H135" s="167">
        <v>7.0000000000000007E-2</v>
      </c>
      <c r="I135" s="167">
        <v>0.24</v>
      </c>
      <c r="J135" s="168">
        <v>6.6</v>
      </c>
      <c r="K135" s="167">
        <v>0.41</v>
      </c>
      <c r="L135" s="168">
        <v>11.7</v>
      </c>
      <c r="M135" s="167">
        <v>127.76</v>
      </c>
      <c r="N135" s="167">
        <v>18.059999999999999</v>
      </c>
      <c r="O135" s="167">
        <v>0.85</v>
      </c>
    </row>
    <row r="136" spans="1:15" x14ac:dyDescent="0.3">
      <c r="A136" s="66" t="s">
        <v>279</v>
      </c>
      <c r="B136" s="45" t="s">
        <v>211</v>
      </c>
      <c r="C136" s="166">
        <v>180</v>
      </c>
      <c r="D136" s="167">
        <v>3.72</v>
      </c>
      <c r="E136" s="167">
        <v>9.51</v>
      </c>
      <c r="F136" s="167">
        <v>21.71</v>
      </c>
      <c r="G136" s="167">
        <v>188.68</v>
      </c>
      <c r="H136" s="167">
        <v>0.16</v>
      </c>
      <c r="I136" s="168">
        <v>46.7</v>
      </c>
      <c r="J136" s="167">
        <v>844.05</v>
      </c>
      <c r="K136" s="167">
        <v>4.37</v>
      </c>
      <c r="L136" s="167">
        <v>51.99</v>
      </c>
      <c r="M136" s="167">
        <v>102.66</v>
      </c>
      <c r="N136" s="167">
        <v>49.39</v>
      </c>
      <c r="O136" s="167">
        <v>1.66</v>
      </c>
    </row>
    <row r="137" spans="1:15" x14ac:dyDescent="0.3">
      <c r="A137" s="65" t="s">
        <v>280</v>
      </c>
      <c r="B137" s="45" t="s">
        <v>13</v>
      </c>
      <c r="C137" s="166">
        <v>200</v>
      </c>
      <c r="D137" s="167">
        <v>3.87</v>
      </c>
      <c r="E137" s="168">
        <v>3.1</v>
      </c>
      <c r="F137" s="167">
        <v>16.190000000000001</v>
      </c>
      <c r="G137" s="167">
        <v>109.45</v>
      </c>
      <c r="H137" s="167">
        <v>0.04</v>
      </c>
      <c r="I137" s="168">
        <v>1.3</v>
      </c>
      <c r="J137" s="167">
        <v>22.12</v>
      </c>
      <c r="K137" s="167">
        <v>0.11</v>
      </c>
      <c r="L137" s="167">
        <v>125.45</v>
      </c>
      <c r="M137" s="168">
        <v>116.2</v>
      </c>
      <c r="N137" s="166">
        <v>31</v>
      </c>
      <c r="O137" s="167">
        <v>1.01</v>
      </c>
    </row>
    <row r="138" spans="1:15" x14ac:dyDescent="0.3">
      <c r="A138" s="66"/>
      <c r="B138" s="45" t="s">
        <v>188</v>
      </c>
      <c r="C138" s="166">
        <v>40</v>
      </c>
      <c r="D138" s="167">
        <v>3.16</v>
      </c>
      <c r="E138" s="168">
        <v>0.4</v>
      </c>
      <c r="F138" s="167">
        <v>19.32</v>
      </c>
      <c r="G138" s="166">
        <v>94</v>
      </c>
      <c r="H138" s="167">
        <v>0.06</v>
      </c>
      <c r="I138" s="169"/>
      <c r="J138" s="169"/>
      <c r="K138" s="167">
        <v>0.52</v>
      </c>
      <c r="L138" s="168">
        <v>9.1999999999999993</v>
      </c>
      <c r="M138" s="168">
        <v>34.799999999999997</v>
      </c>
      <c r="N138" s="168">
        <v>13.2</v>
      </c>
      <c r="O138" s="168">
        <v>0.8</v>
      </c>
    </row>
    <row r="139" spans="1:15" x14ac:dyDescent="0.3">
      <c r="A139" s="65" t="s">
        <v>250</v>
      </c>
      <c r="B139" s="45" t="s">
        <v>69</v>
      </c>
      <c r="C139" s="166">
        <v>100</v>
      </c>
      <c r="D139" s="168">
        <v>0.4</v>
      </c>
      <c r="E139" s="168">
        <v>0.4</v>
      </c>
      <c r="F139" s="168">
        <v>9.8000000000000007</v>
      </c>
      <c r="G139" s="166">
        <v>47</v>
      </c>
      <c r="H139" s="167">
        <v>0.03</v>
      </c>
      <c r="I139" s="166">
        <v>10</v>
      </c>
      <c r="J139" s="166">
        <v>5</v>
      </c>
      <c r="K139" s="168">
        <v>0.2</v>
      </c>
      <c r="L139" s="166">
        <v>16</v>
      </c>
      <c r="M139" s="166">
        <v>11</v>
      </c>
      <c r="N139" s="166">
        <v>9</v>
      </c>
      <c r="O139" s="168">
        <v>2.2000000000000002</v>
      </c>
    </row>
    <row r="140" spans="1:15" x14ac:dyDescent="0.3">
      <c r="A140" s="415" t="s">
        <v>70</v>
      </c>
      <c r="B140" s="415"/>
      <c r="C140" s="171">
        <v>630</v>
      </c>
      <c r="D140" s="167">
        <v>25.88</v>
      </c>
      <c r="E140" s="167">
        <v>26.23</v>
      </c>
      <c r="F140" s="167">
        <v>75.150000000000006</v>
      </c>
      <c r="G140" s="167">
        <v>642.73</v>
      </c>
      <c r="H140" s="167">
        <v>0.36</v>
      </c>
      <c r="I140" s="167">
        <v>58.24</v>
      </c>
      <c r="J140" s="167">
        <v>922.77</v>
      </c>
      <c r="K140" s="167">
        <v>5.71</v>
      </c>
      <c r="L140" s="167">
        <v>216.74</v>
      </c>
      <c r="M140" s="167">
        <v>395.42</v>
      </c>
      <c r="N140" s="168">
        <v>120.7</v>
      </c>
      <c r="O140" s="167">
        <v>6.54</v>
      </c>
    </row>
    <row r="141" spans="1:15" x14ac:dyDescent="0.3">
      <c r="A141" s="414" t="s">
        <v>16</v>
      </c>
      <c r="B141" s="414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</row>
    <row r="142" spans="1:15" x14ac:dyDescent="0.3">
      <c r="A142" s="65" t="s">
        <v>272</v>
      </c>
      <c r="B142" s="45" t="s">
        <v>207</v>
      </c>
      <c r="C142" s="166">
        <v>100</v>
      </c>
      <c r="D142" s="167">
        <v>2.0499999999999998</v>
      </c>
      <c r="E142" s="167">
        <v>6.96</v>
      </c>
      <c r="F142" s="167">
        <v>6.31</v>
      </c>
      <c r="G142" s="168">
        <v>96.7</v>
      </c>
      <c r="H142" s="167">
        <v>0.05</v>
      </c>
      <c r="I142" s="167">
        <v>3.15</v>
      </c>
      <c r="J142" s="167">
        <v>921.93</v>
      </c>
      <c r="K142" s="167">
        <v>1.28</v>
      </c>
      <c r="L142" s="167">
        <v>36.39</v>
      </c>
      <c r="M142" s="167">
        <v>65.27</v>
      </c>
      <c r="N142" s="167">
        <v>94.67</v>
      </c>
      <c r="O142" s="167">
        <v>7.73</v>
      </c>
    </row>
    <row r="143" spans="1:15" ht="33" x14ac:dyDescent="0.3">
      <c r="A143" s="68" t="s">
        <v>282</v>
      </c>
      <c r="B143" s="45" t="s">
        <v>451</v>
      </c>
      <c r="C143" s="166">
        <v>270</v>
      </c>
      <c r="D143" s="167">
        <v>6.72</v>
      </c>
      <c r="E143" s="167">
        <v>5.96</v>
      </c>
      <c r="F143" s="167">
        <v>18.22</v>
      </c>
      <c r="G143" s="167">
        <v>154.07</v>
      </c>
      <c r="H143" s="167">
        <v>0.15</v>
      </c>
      <c r="I143" s="167">
        <v>22.45</v>
      </c>
      <c r="J143" s="168">
        <v>188.2</v>
      </c>
      <c r="K143" s="167">
        <v>1.64</v>
      </c>
      <c r="L143" s="167">
        <v>22.35</v>
      </c>
      <c r="M143" s="167">
        <v>112.68</v>
      </c>
      <c r="N143" s="167">
        <v>35.36</v>
      </c>
      <c r="O143" s="167">
        <v>1.42</v>
      </c>
    </row>
    <row r="144" spans="1:15" x14ac:dyDescent="0.3">
      <c r="A144" s="66" t="s">
        <v>283</v>
      </c>
      <c r="B144" s="45" t="s">
        <v>213</v>
      </c>
      <c r="C144" s="166">
        <v>280</v>
      </c>
      <c r="D144" s="167">
        <v>29.63</v>
      </c>
      <c r="E144" s="167">
        <v>17.940000000000001</v>
      </c>
      <c r="F144" s="167">
        <v>30.16</v>
      </c>
      <c r="G144" s="167">
        <v>401.38</v>
      </c>
      <c r="H144" s="167">
        <v>1.1200000000000001</v>
      </c>
      <c r="I144" s="167">
        <v>41.24</v>
      </c>
      <c r="J144" s="168">
        <v>354.9</v>
      </c>
      <c r="K144" s="168">
        <v>2.4</v>
      </c>
      <c r="L144" s="167">
        <v>43.26</v>
      </c>
      <c r="M144" s="167">
        <v>375.06</v>
      </c>
      <c r="N144" s="167">
        <v>81.260000000000005</v>
      </c>
      <c r="O144" s="167">
        <v>5.59</v>
      </c>
    </row>
    <row r="145" spans="1:15" x14ac:dyDescent="0.3">
      <c r="A145" s="65" t="s">
        <v>269</v>
      </c>
      <c r="B145" s="45" t="s">
        <v>178</v>
      </c>
      <c r="C145" s="166">
        <v>200</v>
      </c>
      <c r="D145" s="167">
        <v>0.14000000000000001</v>
      </c>
      <c r="E145" s="168">
        <v>0.1</v>
      </c>
      <c r="F145" s="167">
        <v>12.62</v>
      </c>
      <c r="G145" s="167">
        <v>53.09</v>
      </c>
      <c r="H145" s="169"/>
      <c r="I145" s="166">
        <v>3</v>
      </c>
      <c r="J145" s="168">
        <v>1.6</v>
      </c>
      <c r="K145" s="168">
        <v>0.2</v>
      </c>
      <c r="L145" s="167">
        <v>5.33</v>
      </c>
      <c r="M145" s="168">
        <v>3.2</v>
      </c>
      <c r="N145" s="168">
        <v>1.4</v>
      </c>
      <c r="O145" s="167">
        <v>0.11</v>
      </c>
    </row>
    <row r="146" spans="1:15" x14ac:dyDescent="0.3">
      <c r="A146" s="66"/>
      <c r="B146" s="45" t="s">
        <v>188</v>
      </c>
      <c r="C146" s="166">
        <v>30</v>
      </c>
      <c r="D146" s="167">
        <v>2.37</v>
      </c>
      <c r="E146" s="168">
        <v>0.3</v>
      </c>
      <c r="F146" s="167">
        <v>14.49</v>
      </c>
      <c r="G146" s="168">
        <v>70.5</v>
      </c>
      <c r="H146" s="167">
        <v>0.05</v>
      </c>
      <c r="I146" s="169"/>
      <c r="J146" s="169"/>
      <c r="K146" s="167">
        <v>0.39</v>
      </c>
      <c r="L146" s="168">
        <v>6.9</v>
      </c>
      <c r="M146" s="168">
        <v>26.1</v>
      </c>
      <c r="N146" s="168">
        <v>9.9</v>
      </c>
      <c r="O146" s="168">
        <v>0.6</v>
      </c>
    </row>
    <row r="147" spans="1:15" x14ac:dyDescent="0.3">
      <c r="A147" s="66"/>
      <c r="B147" s="45" t="s">
        <v>194</v>
      </c>
      <c r="C147" s="166">
        <v>60</v>
      </c>
      <c r="D147" s="167">
        <v>3.36</v>
      </c>
      <c r="E147" s="167">
        <v>0.66</v>
      </c>
      <c r="F147" s="167">
        <v>29.64</v>
      </c>
      <c r="G147" s="168">
        <v>118.8</v>
      </c>
      <c r="H147" s="168">
        <v>0.1</v>
      </c>
      <c r="I147" s="169"/>
      <c r="J147" s="169"/>
      <c r="K147" s="167">
        <v>0.84</v>
      </c>
      <c r="L147" s="168">
        <v>17.399999999999999</v>
      </c>
      <c r="M147" s="166">
        <v>90</v>
      </c>
      <c r="N147" s="168">
        <v>28.2</v>
      </c>
      <c r="O147" s="167">
        <v>2.34</v>
      </c>
    </row>
    <row r="148" spans="1:15" x14ac:dyDescent="0.3">
      <c r="A148" s="65" t="s">
        <v>250</v>
      </c>
      <c r="B148" s="45" t="s">
        <v>77</v>
      </c>
      <c r="C148" s="166">
        <v>100</v>
      </c>
      <c r="D148" s="168">
        <v>0.4</v>
      </c>
      <c r="E148" s="168">
        <v>0.3</v>
      </c>
      <c r="F148" s="168">
        <v>10.3</v>
      </c>
      <c r="G148" s="166">
        <v>47</v>
      </c>
      <c r="H148" s="167">
        <v>0.02</v>
      </c>
      <c r="I148" s="166">
        <v>5</v>
      </c>
      <c r="J148" s="166">
        <v>2</v>
      </c>
      <c r="K148" s="168">
        <v>0.4</v>
      </c>
      <c r="L148" s="166">
        <v>19</v>
      </c>
      <c r="M148" s="166">
        <v>16</v>
      </c>
      <c r="N148" s="166">
        <v>12</v>
      </c>
      <c r="O148" s="168">
        <v>2.2999999999999998</v>
      </c>
    </row>
    <row r="149" spans="1:15" x14ac:dyDescent="0.3">
      <c r="A149" s="69" t="s">
        <v>73</v>
      </c>
      <c r="B149" s="60"/>
      <c r="C149" s="170">
        <v>1040</v>
      </c>
      <c r="D149" s="167">
        <v>44.67</v>
      </c>
      <c r="E149" s="167">
        <v>32.22</v>
      </c>
      <c r="F149" s="167">
        <v>121.74</v>
      </c>
      <c r="G149" s="167">
        <v>941.54</v>
      </c>
      <c r="H149" s="167">
        <v>1.49</v>
      </c>
      <c r="I149" s="167">
        <v>74.84</v>
      </c>
      <c r="J149" s="167">
        <v>1468.63</v>
      </c>
      <c r="K149" s="167">
        <v>7.15</v>
      </c>
      <c r="L149" s="167">
        <v>150.63</v>
      </c>
      <c r="M149" s="167">
        <v>688.31</v>
      </c>
      <c r="N149" s="167">
        <v>262.79000000000002</v>
      </c>
      <c r="O149" s="167">
        <v>20.09</v>
      </c>
    </row>
    <row r="150" spans="1:15" x14ac:dyDescent="0.3">
      <c r="A150" s="414" t="s">
        <v>18</v>
      </c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</row>
    <row r="151" spans="1:15" x14ac:dyDescent="0.3">
      <c r="A151" s="65" t="s">
        <v>314</v>
      </c>
      <c r="B151" s="45" t="s">
        <v>214</v>
      </c>
      <c r="C151" s="166">
        <v>75</v>
      </c>
      <c r="D151" s="167">
        <v>7.66</v>
      </c>
      <c r="E151" s="167">
        <v>11.22</v>
      </c>
      <c r="F151" s="167">
        <v>32.29</v>
      </c>
      <c r="G151" s="167">
        <v>261.29000000000002</v>
      </c>
      <c r="H151" s="167">
        <v>0.08</v>
      </c>
      <c r="I151" s="167">
        <v>0.15</v>
      </c>
      <c r="J151" s="167">
        <v>43.35</v>
      </c>
      <c r="K151" s="167">
        <v>2.85</v>
      </c>
      <c r="L151" s="167">
        <v>47.74</v>
      </c>
      <c r="M151" s="167">
        <v>86.03</v>
      </c>
      <c r="N151" s="167">
        <v>11.45</v>
      </c>
      <c r="O151" s="167">
        <v>0.69</v>
      </c>
    </row>
    <row r="152" spans="1:15" x14ac:dyDescent="0.3">
      <c r="A152" s="67"/>
      <c r="B152" s="45" t="s">
        <v>215</v>
      </c>
      <c r="C152" s="166">
        <v>200</v>
      </c>
      <c r="D152" s="168">
        <v>5.4</v>
      </c>
      <c r="E152" s="166">
        <v>5</v>
      </c>
      <c r="F152" s="168">
        <v>21.6</v>
      </c>
      <c r="G152" s="166">
        <v>158</v>
      </c>
      <c r="H152" s="167">
        <v>0.06</v>
      </c>
      <c r="I152" s="168">
        <v>1.8</v>
      </c>
      <c r="J152" s="166">
        <v>40</v>
      </c>
      <c r="K152" s="169"/>
      <c r="L152" s="166">
        <v>242</v>
      </c>
      <c r="M152" s="166">
        <v>188</v>
      </c>
      <c r="N152" s="166">
        <v>30</v>
      </c>
      <c r="O152" s="168">
        <v>0.2</v>
      </c>
    </row>
    <row r="153" spans="1:15" x14ac:dyDescent="0.3">
      <c r="A153" s="66" t="s">
        <v>250</v>
      </c>
      <c r="B153" s="45" t="s">
        <v>195</v>
      </c>
      <c r="C153" s="166">
        <v>150</v>
      </c>
      <c r="D153" s="167">
        <v>1.35</v>
      </c>
      <c r="E153" s="168">
        <v>0.3</v>
      </c>
      <c r="F153" s="167">
        <v>12.15</v>
      </c>
      <c r="G153" s="168">
        <v>64.5</v>
      </c>
      <c r="H153" s="167">
        <v>0.06</v>
      </c>
      <c r="I153" s="166">
        <v>90</v>
      </c>
      <c r="J153" s="166">
        <v>12</v>
      </c>
      <c r="K153" s="168">
        <v>0.3</v>
      </c>
      <c r="L153" s="166">
        <v>51</v>
      </c>
      <c r="M153" s="168">
        <v>34.5</v>
      </c>
      <c r="N153" s="168">
        <v>19.5</v>
      </c>
      <c r="O153" s="167">
        <v>0.45</v>
      </c>
    </row>
    <row r="154" spans="1:15" s="9" customFormat="1" x14ac:dyDescent="0.3">
      <c r="A154" s="415" t="s">
        <v>106</v>
      </c>
      <c r="B154" s="415"/>
      <c r="C154" s="171">
        <v>425</v>
      </c>
      <c r="D154" s="167">
        <v>14.41</v>
      </c>
      <c r="E154" s="167">
        <v>16.52</v>
      </c>
      <c r="F154" s="167">
        <v>66.040000000000006</v>
      </c>
      <c r="G154" s="167">
        <v>483.79</v>
      </c>
      <c r="H154" s="168">
        <v>0.2</v>
      </c>
      <c r="I154" s="167">
        <v>91.95</v>
      </c>
      <c r="J154" s="167">
        <v>95.35</v>
      </c>
      <c r="K154" s="167">
        <v>3.15</v>
      </c>
      <c r="L154" s="167">
        <v>340.74</v>
      </c>
      <c r="M154" s="167">
        <v>308.52999999999997</v>
      </c>
      <c r="N154" s="167">
        <v>60.95</v>
      </c>
      <c r="O154" s="167">
        <v>1.34</v>
      </c>
    </row>
    <row r="155" spans="1:15" s="9" customFormat="1" x14ac:dyDescent="0.3">
      <c r="A155" s="415" t="s">
        <v>75</v>
      </c>
      <c r="B155" s="415"/>
      <c r="C155" s="170">
        <v>2095</v>
      </c>
      <c r="D155" s="167">
        <v>84.96</v>
      </c>
      <c r="E155" s="167">
        <v>74.97</v>
      </c>
      <c r="F155" s="167">
        <v>262.93</v>
      </c>
      <c r="G155" s="167">
        <v>2068.06</v>
      </c>
      <c r="H155" s="167">
        <v>2.0499999999999998</v>
      </c>
      <c r="I155" s="167">
        <v>225.03</v>
      </c>
      <c r="J155" s="167">
        <v>2486.75</v>
      </c>
      <c r="K155" s="167">
        <v>16.010000000000002</v>
      </c>
      <c r="L155" s="167">
        <v>708.11</v>
      </c>
      <c r="M155" s="167">
        <v>1392.26</v>
      </c>
      <c r="N155" s="167">
        <v>444.44</v>
      </c>
      <c r="O155" s="167">
        <v>27.97</v>
      </c>
    </row>
    <row r="156" spans="1:15" s="9" customFormat="1" x14ac:dyDescent="0.3">
      <c r="A156" s="62" t="s">
        <v>99</v>
      </c>
      <c r="B156" s="10" t="s">
        <v>480</v>
      </c>
      <c r="C156" s="11"/>
      <c r="D156" s="11"/>
      <c r="E156" s="11"/>
      <c r="F156" s="11"/>
      <c r="G156" s="11"/>
      <c r="H156" s="413"/>
      <c r="I156" s="413"/>
      <c r="J156" s="416"/>
      <c r="K156" s="416"/>
      <c r="L156" s="416"/>
      <c r="M156" s="416"/>
      <c r="N156" s="416"/>
      <c r="O156" s="416"/>
    </row>
    <row r="157" spans="1:15" s="9" customFormat="1" x14ac:dyDescent="0.3">
      <c r="A157" s="62" t="s">
        <v>100</v>
      </c>
      <c r="B157" s="10" t="s">
        <v>327</v>
      </c>
      <c r="C157" s="11"/>
      <c r="D157" s="11"/>
      <c r="E157" s="11"/>
      <c r="F157" s="11"/>
      <c r="G157" s="11"/>
      <c r="H157" s="413"/>
      <c r="I157" s="413"/>
      <c r="J157" s="412"/>
      <c r="K157" s="412"/>
      <c r="L157" s="412"/>
      <c r="M157" s="412"/>
      <c r="N157" s="412"/>
      <c r="O157" s="412"/>
    </row>
    <row r="158" spans="1:15" s="9" customFormat="1" x14ac:dyDescent="0.3">
      <c r="A158" s="63" t="s">
        <v>45</v>
      </c>
      <c r="B158" s="12" t="s">
        <v>46</v>
      </c>
      <c r="C158" s="13"/>
      <c r="D158" s="13"/>
      <c r="E158" s="13"/>
      <c r="F158" s="11"/>
      <c r="G158" s="11"/>
      <c r="H158" s="147"/>
      <c r="I158" s="147"/>
      <c r="J158" s="149"/>
      <c r="K158" s="149"/>
      <c r="L158" s="149"/>
      <c r="M158" s="149"/>
      <c r="N158" s="149"/>
      <c r="O158" s="149"/>
    </row>
    <row r="159" spans="1:15" s="9" customFormat="1" x14ac:dyDescent="0.3">
      <c r="A159" s="64" t="s">
        <v>47</v>
      </c>
      <c r="B159" s="14">
        <v>2</v>
      </c>
      <c r="C159" s="15"/>
      <c r="D159" s="11"/>
      <c r="E159" s="11"/>
      <c r="F159" s="11"/>
      <c r="G159" s="11"/>
      <c r="H159" s="147"/>
      <c r="I159" s="147"/>
      <c r="J159" s="149"/>
      <c r="K159" s="149"/>
      <c r="L159" s="149"/>
      <c r="M159" s="149"/>
      <c r="N159" s="149"/>
      <c r="O159" s="149"/>
    </row>
    <row r="160" spans="1:15" x14ac:dyDescent="0.3">
      <c r="A160" s="410" t="s">
        <v>48</v>
      </c>
      <c r="B160" s="410" t="s">
        <v>49</v>
      </c>
      <c r="C160" s="410" t="s">
        <v>50</v>
      </c>
      <c r="D160" s="417" t="s">
        <v>51</v>
      </c>
      <c r="E160" s="417"/>
      <c r="F160" s="417"/>
      <c r="G160" s="410" t="s">
        <v>52</v>
      </c>
      <c r="H160" s="417" t="s">
        <v>53</v>
      </c>
      <c r="I160" s="417"/>
      <c r="J160" s="417"/>
      <c r="K160" s="417"/>
      <c r="L160" s="417" t="s">
        <v>54</v>
      </c>
      <c r="M160" s="417"/>
      <c r="N160" s="417"/>
      <c r="O160" s="417"/>
    </row>
    <row r="161" spans="1:15" x14ac:dyDescent="0.3">
      <c r="A161" s="418"/>
      <c r="B161" s="411"/>
      <c r="C161" s="418"/>
      <c r="D161" s="148" t="s">
        <v>55</v>
      </c>
      <c r="E161" s="148" t="s">
        <v>56</v>
      </c>
      <c r="F161" s="148" t="s">
        <v>57</v>
      </c>
      <c r="G161" s="418"/>
      <c r="H161" s="148" t="s">
        <v>58</v>
      </c>
      <c r="I161" s="148" t="s">
        <v>59</v>
      </c>
      <c r="J161" s="148" t="s">
        <v>60</v>
      </c>
      <c r="K161" s="148" t="s">
        <v>61</v>
      </c>
      <c r="L161" s="148" t="s">
        <v>62</v>
      </c>
      <c r="M161" s="148" t="s">
        <v>63</v>
      </c>
      <c r="N161" s="148" t="s">
        <v>64</v>
      </c>
      <c r="O161" s="148" t="s">
        <v>65</v>
      </c>
    </row>
    <row r="162" spans="1:15" x14ac:dyDescent="0.3">
      <c r="A162" s="65">
        <v>1</v>
      </c>
      <c r="B162" s="44">
        <v>2</v>
      </c>
      <c r="C162" s="44">
        <v>3</v>
      </c>
      <c r="D162" s="44">
        <v>4</v>
      </c>
      <c r="E162" s="44">
        <v>5</v>
      </c>
      <c r="F162" s="44">
        <v>6</v>
      </c>
      <c r="G162" s="44">
        <v>7</v>
      </c>
      <c r="H162" s="44">
        <v>8</v>
      </c>
      <c r="I162" s="44">
        <v>9</v>
      </c>
      <c r="J162" s="44">
        <v>10</v>
      </c>
      <c r="K162" s="44">
        <v>11</v>
      </c>
      <c r="L162" s="44">
        <v>12</v>
      </c>
      <c r="M162" s="44">
        <v>13</v>
      </c>
      <c r="N162" s="44">
        <v>14</v>
      </c>
      <c r="O162" s="44">
        <v>15</v>
      </c>
    </row>
    <row r="163" spans="1:15" x14ac:dyDescent="0.3">
      <c r="A163" s="414" t="s">
        <v>66</v>
      </c>
      <c r="B163" s="414"/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</row>
    <row r="164" spans="1:15" x14ac:dyDescent="0.3">
      <c r="A164" s="65" t="s">
        <v>245</v>
      </c>
      <c r="B164" s="45" t="s">
        <v>67</v>
      </c>
      <c r="C164" s="166">
        <v>10</v>
      </c>
      <c r="D164" s="167">
        <v>0.08</v>
      </c>
      <c r="E164" s="167">
        <v>7.25</v>
      </c>
      <c r="F164" s="167">
        <v>0.13</v>
      </c>
      <c r="G164" s="168">
        <v>66.099999999999994</v>
      </c>
      <c r="H164" s="169"/>
      <c r="I164" s="169"/>
      <c r="J164" s="166">
        <v>45</v>
      </c>
      <c r="K164" s="168">
        <v>0.1</v>
      </c>
      <c r="L164" s="168">
        <v>2.4</v>
      </c>
      <c r="M164" s="166">
        <v>3</v>
      </c>
      <c r="N164" s="167">
        <v>0.05</v>
      </c>
      <c r="O164" s="167">
        <v>0.02</v>
      </c>
    </row>
    <row r="165" spans="1:15" x14ac:dyDescent="0.3">
      <c r="A165" s="65" t="s">
        <v>246</v>
      </c>
      <c r="B165" s="45" t="s">
        <v>68</v>
      </c>
      <c r="C165" s="166">
        <v>15</v>
      </c>
      <c r="D165" s="167">
        <v>3.48</v>
      </c>
      <c r="E165" s="167">
        <v>4.43</v>
      </c>
      <c r="F165" s="169"/>
      <c r="G165" s="168">
        <v>54.6</v>
      </c>
      <c r="H165" s="167">
        <v>0.01</v>
      </c>
      <c r="I165" s="167">
        <v>0.11</v>
      </c>
      <c r="J165" s="168">
        <v>43.2</v>
      </c>
      <c r="K165" s="167">
        <v>0.08</v>
      </c>
      <c r="L165" s="166">
        <v>132</v>
      </c>
      <c r="M165" s="166">
        <v>75</v>
      </c>
      <c r="N165" s="167">
        <v>5.25</v>
      </c>
      <c r="O165" s="167">
        <v>0.15</v>
      </c>
    </row>
    <row r="166" spans="1:15" x14ac:dyDescent="0.3">
      <c r="A166" s="65" t="s">
        <v>247</v>
      </c>
      <c r="B166" s="45" t="s">
        <v>144</v>
      </c>
      <c r="C166" s="166">
        <v>40</v>
      </c>
      <c r="D166" s="167">
        <v>5.08</v>
      </c>
      <c r="E166" s="168">
        <v>4.5999999999999996</v>
      </c>
      <c r="F166" s="167">
        <v>0.28000000000000003</v>
      </c>
      <c r="G166" s="168">
        <v>62.8</v>
      </c>
      <c r="H166" s="167">
        <v>0.03</v>
      </c>
      <c r="I166" s="169"/>
      <c r="J166" s="166">
        <v>104</v>
      </c>
      <c r="K166" s="167">
        <v>0.24</v>
      </c>
      <c r="L166" s="166">
        <v>22</v>
      </c>
      <c r="M166" s="168">
        <v>76.8</v>
      </c>
      <c r="N166" s="168">
        <v>4.8</v>
      </c>
      <c r="O166" s="166">
        <v>1</v>
      </c>
    </row>
    <row r="167" spans="1:15" x14ac:dyDescent="0.3">
      <c r="A167" s="65" t="s">
        <v>284</v>
      </c>
      <c r="B167" s="45" t="s">
        <v>167</v>
      </c>
      <c r="C167" s="166">
        <v>210</v>
      </c>
      <c r="D167" s="167">
        <v>6.11</v>
      </c>
      <c r="E167" s="167">
        <v>6.89</v>
      </c>
      <c r="F167" s="167">
        <v>38.840000000000003</v>
      </c>
      <c r="G167" s="167">
        <v>242.54</v>
      </c>
      <c r="H167" s="167">
        <v>0.13</v>
      </c>
      <c r="I167" s="168">
        <v>1.3</v>
      </c>
      <c r="J167" s="167">
        <v>45.07</v>
      </c>
      <c r="K167" s="167">
        <v>0.26</v>
      </c>
      <c r="L167" s="167">
        <v>127.78</v>
      </c>
      <c r="M167" s="167">
        <v>156.77000000000001</v>
      </c>
      <c r="N167" s="168">
        <v>36.799999999999997</v>
      </c>
      <c r="O167" s="168">
        <v>0.8</v>
      </c>
    </row>
    <row r="168" spans="1:15" x14ac:dyDescent="0.3">
      <c r="A168" s="66" t="s">
        <v>249</v>
      </c>
      <c r="B168" s="45" t="s">
        <v>84</v>
      </c>
      <c r="C168" s="166">
        <v>200</v>
      </c>
      <c r="D168" s="167">
        <v>0.25</v>
      </c>
      <c r="E168" s="167">
        <v>0.06</v>
      </c>
      <c r="F168" s="167">
        <v>11.62</v>
      </c>
      <c r="G168" s="167">
        <v>48.63</v>
      </c>
      <c r="H168" s="169"/>
      <c r="I168" s="167">
        <v>1.1499999999999999</v>
      </c>
      <c r="J168" s="167">
        <v>1.06</v>
      </c>
      <c r="K168" s="167">
        <v>7.0000000000000007E-2</v>
      </c>
      <c r="L168" s="167">
        <v>7.03</v>
      </c>
      <c r="M168" s="167">
        <v>9.36</v>
      </c>
      <c r="N168" s="167">
        <v>4.8899999999999997</v>
      </c>
      <c r="O168" s="167">
        <v>0.88</v>
      </c>
    </row>
    <row r="169" spans="1:15" x14ac:dyDescent="0.3">
      <c r="A169" s="66"/>
      <c r="B169" s="45" t="s">
        <v>188</v>
      </c>
      <c r="C169" s="166">
        <v>40</v>
      </c>
      <c r="D169" s="167">
        <v>3.16</v>
      </c>
      <c r="E169" s="168">
        <v>0.4</v>
      </c>
      <c r="F169" s="167">
        <v>19.32</v>
      </c>
      <c r="G169" s="166">
        <v>94</v>
      </c>
      <c r="H169" s="167">
        <v>0.06</v>
      </c>
      <c r="I169" s="169"/>
      <c r="J169" s="169"/>
      <c r="K169" s="167">
        <v>0.52</v>
      </c>
      <c r="L169" s="168">
        <v>9.1999999999999993</v>
      </c>
      <c r="M169" s="168">
        <v>34.799999999999997</v>
      </c>
      <c r="N169" s="168">
        <v>13.2</v>
      </c>
      <c r="O169" s="168">
        <v>0.8</v>
      </c>
    </row>
    <row r="170" spans="1:15" x14ac:dyDescent="0.3">
      <c r="A170" s="65" t="s">
        <v>250</v>
      </c>
      <c r="B170" s="45" t="s">
        <v>77</v>
      </c>
      <c r="C170" s="166">
        <v>100</v>
      </c>
      <c r="D170" s="168">
        <v>0.4</v>
      </c>
      <c r="E170" s="168">
        <v>0.3</v>
      </c>
      <c r="F170" s="168">
        <v>10.3</v>
      </c>
      <c r="G170" s="166">
        <v>47</v>
      </c>
      <c r="H170" s="167">
        <v>0.02</v>
      </c>
      <c r="I170" s="166">
        <v>5</v>
      </c>
      <c r="J170" s="166">
        <v>2</v>
      </c>
      <c r="K170" s="168">
        <v>0.4</v>
      </c>
      <c r="L170" s="166">
        <v>19</v>
      </c>
      <c r="M170" s="166">
        <v>16</v>
      </c>
      <c r="N170" s="166">
        <v>12</v>
      </c>
      <c r="O170" s="168">
        <v>2.2999999999999998</v>
      </c>
    </row>
    <row r="171" spans="1:15" x14ac:dyDescent="0.3">
      <c r="A171" s="415" t="s">
        <v>70</v>
      </c>
      <c r="B171" s="415"/>
      <c r="C171" s="171">
        <v>615</v>
      </c>
      <c r="D171" s="167">
        <v>18.559999999999999</v>
      </c>
      <c r="E171" s="167">
        <v>23.93</v>
      </c>
      <c r="F171" s="167">
        <v>80.489999999999995</v>
      </c>
      <c r="G171" s="167">
        <v>615.66999999999996</v>
      </c>
      <c r="H171" s="167">
        <v>0.25</v>
      </c>
      <c r="I171" s="167">
        <v>7.56</v>
      </c>
      <c r="J171" s="167">
        <v>240.33</v>
      </c>
      <c r="K171" s="167">
        <v>1.67</v>
      </c>
      <c r="L171" s="167">
        <v>319.41000000000003</v>
      </c>
      <c r="M171" s="167">
        <v>371.73</v>
      </c>
      <c r="N171" s="167">
        <v>76.989999999999995</v>
      </c>
      <c r="O171" s="167">
        <v>5.95</v>
      </c>
    </row>
    <row r="172" spans="1:15" x14ac:dyDescent="0.3">
      <c r="A172" s="414" t="s">
        <v>16</v>
      </c>
      <c r="B172" s="414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</row>
    <row r="173" spans="1:15" x14ac:dyDescent="0.3">
      <c r="A173" s="65" t="s">
        <v>285</v>
      </c>
      <c r="B173" s="45" t="s">
        <v>216</v>
      </c>
      <c r="C173" s="166">
        <v>100</v>
      </c>
      <c r="D173" s="167">
        <v>6.17</v>
      </c>
      <c r="E173" s="167">
        <v>5.78</v>
      </c>
      <c r="F173" s="167">
        <v>9.7799999999999994</v>
      </c>
      <c r="G173" s="167">
        <v>116.35</v>
      </c>
      <c r="H173" s="167">
        <v>0.13</v>
      </c>
      <c r="I173" s="168">
        <v>12.3</v>
      </c>
      <c r="J173" s="167">
        <v>179.68</v>
      </c>
      <c r="K173" s="167">
        <v>2.88</v>
      </c>
      <c r="L173" s="167">
        <v>24.82</v>
      </c>
      <c r="M173" s="167">
        <v>107.87</v>
      </c>
      <c r="N173" s="167">
        <v>41.92</v>
      </c>
      <c r="O173" s="167">
        <v>0.97</v>
      </c>
    </row>
    <row r="174" spans="1:15" ht="33" x14ac:dyDescent="0.3">
      <c r="A174" s="66" t="s">
        <v>286</v>
      </c>
      <c r="B174" s="45" t="s">
        <v>490</v>
      </c>
      <c r="C174" s="166">
        <v>265</v>
      </c>
      <c r="D174" s="167">
        <v>7.74</v>
      </c>
      <c r="E174" s="168">
        <v>8.84</v>
      </c>
      <c r="F174" s="167">
        <v>19.28</v>
      </c>
      <c r="G174" s="167">
        <v>188.01000000000002</v>
      </c>
      <c r="H174" s="167">
        <v>0.45</v>
      </c>
      <c r="I174" s="168">
        <v>11.94</v>
      </c>
      <c r="J174" s="168">
        <v>210.70000000000002</v>
      </c>
      <c r="K174" s="167">
        <v>1.9300000000000002</v>
      </c>
      <c r="L174" s="167">
        <v>34.81</v>
      </c>
      <c r="M174" s="167">
        <v>121.42</v>
      </c>
      <c r="N174" s="167">
        <v>38.660000000000004</v>
      </c>
      <c r="O174" s="167">
        <v>2.3199999999999998</v>
      </c>
    </row>
    <row r="175" spans="1:15" ht="33" x14ac:dyDescent="0.3">
      <c r="A175" s="66" t="s">
        <v>287</v>
      </c>
      <c r="B175" s="45" t="s">
        <v>491</v>
      </c>
      <c r="C175" s="166">
        <v>130</v>
      </c>
      <c r="D175" s="167">
        <v>18.55</v>
      </c>
      <c r="E175" s="167">
        <v>17.22</v>
      </c>
      <c r="F175" s="167">
        <v>15.72</v>
      </c>
      <c r="G175" s="167">
        <v>292.66000000000003</v>
      </c>
      <c r="H175" s="167">
        <v>0.62</v>
      </c>
      <c r="I175" s="167">
        <v>3.41</v>
      </c>
      <c r="J175" s="169">
        <v>8</v>
      </c>
      <c r="K175" s="167">
        <v>1.52</v>
      </c>
      <c r="L175" s="167">
        <v>27.36</v>
      </c>
      <c r="M175" s="167">
        <v>205.4</v>
      </c>
      <c r="N175" s="167">
        <v>35.019999999999996</v>
      </c>
      <c r="O175" s="167">
        <v>2.9499999999999997</v>
      </c>
    </row>
    <row r="176" spans="1:15" x14ac:dyDescent="0.3">
      <c r="A176" s="65" t="s">
        <v>253</v>
      </c>
      <c r="B176" s="45" t="s">
        <v>71</v>
      </c>
      <c r="C176" s="166">
        <v>180</v>
      </c>
      <c r="D176" s="168">
        <v>8.1</v>
      </c>
      <c r="E176" s="167">
        <v>5.74</v>
      </c>
      <c r="F176" s="167">
        <v>36.61</v>
      </c>
      <c r="G176" s="167">
        <v>230.17</v>
      </c>
      <c r="H176" s="167">
        <v>0.28000000000000003</v>
      </c>
      <c r="I176" s="169"/>
      <c r="J176" s="167">
        <v>23.78</v>
      </c>
      <c r="K176" s="167">
        <v>0.56000000000000005</v>
      </c>
      <c r="L176" s="167">
        <v>15.53</v>
      </c>
      <c r="M176" s="167">
        <v>192.53</v>
      </c>
      <c r="N176" s="167">
        <v>128.12</v>
      </c>
      <c r="O176" s="167">
        <v>4.3099999999999996</v>
      </c>
    </row>
    <row r="177" spans="1:15" x14ac:dyDescent="0.3">
      <c r="A177" s="66" t="s">
        <v>288</v>
      </c>
      <c r="B177" s="45" t="s">
        <v>85</v>
      </c>
      <c r="C177" s="166">
        <v>200</v>
      </c>
      <c r="D177" s="167">
        <v>0.78</v>
      </c>
      <c r="E177" s="167">
        <v>0.05</v>
      </c>
      <c r="F177" s="167">
        <v>18.63</v>
      </c>
      <c r="G177" s="167">
        <v>78.69</v>
      </c>
      <c r="H177" s="167">
        <v>0.02</v>
      </c>
      <c r="I177" s="168">
        <v>0.6</v>
      </c>
      <c r="J177" s="167">
        <v>87.45</v>
      </c>
      <c r="K177" s="167">
        <v>0.83</v>
      </c>
      <c r="L177" s="167">
        <v>24.33</v>
      </c>
      <c r="M177" s="168">
        <v>21.9</v>
      </c>
      <c r="N177" s="167">
        <v>15.75</v>
      </c>
      <c r="O177" s="167">
        <v>0.51</v>
      </c>
    </row>
    <row r="178" spans="1:15" x14ac:dyDescent="0.3">
      <c r="A178" s="66"/>
      <c r="B178" s="45" t="s">
        <v>188</v>
      </c>
      <c r="C178" s="166">
        <v>30</v>
      </c>
      <c r="D178" s="167">
        <v>2.37</v>
      </c>
      <c r="E178" s="168">
        <v>0.3</v>
      </c>
      <c r="F178" s="167">
        <v>14.49</v>
      </c>
      <c r="G178" s="168">
        <v>70.5</v>
      </c>
      <c r="H178" s="167">
        <v>0.05</v>
      </c>
      <c r="I178" s="169"/>
      <c r="J178" s="169"/>
      <c r="K178" s="167">
        <v>0.39</v>
      </c>
      <c r="L178" s="168">
        <v>6.9</v>
      </c>
      <c r="M178" s="168">
        <v>26.1</v>
      </c>
      <c r="N178" s="168">
        <v>9.9</v>
      </c>
      <c r="O178" s="168">
        <v>0.6</v>
      </c>
    </row>
    <row r="179" spans="1:15" x14ac:dyDescent="0.3">
      <c r="A179" s="66"/>
      <c r="B179" s="45" t="s">
        <v>194</v>
      </c>
      <c r="C179" s="166">
        <v>60</v>
      </c>
      <c r="D179" s="167">
        <v>3.36</v>
      </c>
      <c r="E179" s="167">
        <v>0.66</v>
      </c>
      <c r="F179" s="167">
        <v>29.64</v>
      </c>
      <c r="G179" s="168">
        <v>118.8</v>
      </c>
      <c r="H179" s="168">
        <v>0.1</v>
      </c>
      <c r="I179" s="169"/>
      <c r="J179" s="169"/>
      <c r="K179" s="167">
        <v>0.84</v>
      </c>
      <c r="L179" s="168">
        <v>17.399999999999999</v>
      </c>
      <c r="M179" s="166">
        <v>90</v>
      </c>
      <c r="N179" s="168">
        <v>28.2</v>
      </c>
      <c r="O179" s="167">
        <v>2.34</v>
      </c>
    </row>
    <row r="180" spans="1:15" x14ac:dyDescent="0.3">
      <c r="A180" s="65" t="s">
        <v>250</v>
      </c>
      <c r="B180" s="45" t="s">
        <v>69</v>
      </c>
      <c r="C180" s="166">
        <v>100</v>
      </c>
      <c r="D180" s="168">
        <v>0.4</v>
      </c>
      <c r="E180" s="168">
        <v>0.4</v>
      </c>
      <c r="F180" s="168">
        <v>9.8000000000000007</v>
      </c>
      <c r="G180" s="166">
        <v>47</v>
      </c>
      <c r="H180" s="167">
        <v>0.03</v>
      </c>
      <c r="I180" s="166">
        <v>10</v>
      </c>
      <c r="J180" s="166">
        <v>5</v>
      </c>
      <c r="K180" s="168">
        <v>0.2</v>
      </c>
      <c r="L180" s="166">
        <v>16</v>
      </c>
      <c r="M180" s="166">
        <v>11</v>
      </c>
      <c r="N180" s="166">
        <v>9</v>
      </c>
      <c r="O180" s="168">
        <v>2.2000000000000002</v>
      </c>
    </row>
    <row r="181" spans="1:15" x14ac:dyDescent="0.3">
      <c r="A181" s="415" t="s">
        <v>73</v>
      </c>
      <c r="B181" s="415"/>
      <c r="C181" s="170">
        <v>1065</v>
      </c>
      <c r="D181" s="167">
        <v>47.47</v>
      </c>
      <c r="E181" s="167">
        <v>38.99</v>
      </c>
      <c r="F181" s="167">
        <v>153.94999999999999</v>
      </c>
      <c r="G181" s="167">
        <v>1142.18</v>
      </c>
      <c r="H181" s="167">
        <v>1.68</v>
      </c>
      <c r="I181" s="167">
        <v>38.25</v>
      </c>
      <c r="J181" s="167">
        <v>514.61</v>
      </c>
      <c r="K181" s="167">
        <v>9.15</v>
      </c>
      <c r="L181" s="167">
        <v>167.15</v>
      </c>
      <c r="M181" s="167">
        <v>776.22</v>
      </c>
      <c r="N181" s="167">
        <v>306.57</v>
      </c>
      <c r="O181" s="168">
        <v>16.2</v>
      </c>
    </row>
    <row r="182" spans="1:15" x14ac:dyDescent="0.3">
      <c r="A182" s="414" t="s">
        <v>18</v>
      </c>
      <c r="B182" s="414"/>
      <c r="C182" s="414"/>
      <c r="D182" s="414"/>
      <c r="E182" s="414"/>
      <c r="F182" s="414"/>
      <c r="G182" s="414"/>
      <c r="H182" s="414"/>
      <c r="I182" s="414"/>
      <c r="J182" s="414"/>
      <c r="K182" s="414"/>
      <c r="L182" s="414"/>
      <c r="M182" s="414"/>
      <c r="N182" s="414"/>
      <c r="O182" s="414"/>
    </row>
    <row r="183" spans="1:15" x14ac:dyDescent="0.3">
      <c r="A183" s="65" t="s">
        <v>289</v>
      </c>
      <c r="B183" s="45" t="s">
        <v>217</v>
      </c>
      <c r="C183" s="166">
        <v>80</v>
      </c>
      <c r="D183" s="167">
        <v>9.49</v>
      </c>
      <c r="E183" s="167">
        <v>12.99</v>
      </c>
      <c r="F183" s="167">
        <v>22.26</v>
      </c>
      <c r="G183" s="168">
        <v>237.9</v>
      </c>
      <c r="H183" s="167">
        <v>0.14000000000000001</v>
      </c>
      <c r="I183" s="167">
        <v>2.36</v>
      </c>
      <c r="J183" s="168">
        <v>45.8</v>
      </c>
      <c r="K183" s="167">
        <v>1.65</v>
      </c>
      <c r="L183" s="168">
        <v>146.9</v>
      </c>
      <c r="M183" s="168">
        <v>148.19999999999999</v>
      </c>
      <c r="N183" s="167">
        <v>18.559999999999999</v>
      </c>
      <c r="O183" s="166">
        <v>1</v>
      </c>
    </row>
    <row r="184" spans="1:15" x14ac:dyDescent="0.3">
      <c r="A184" s="65" t="s">
        <v>249</v>
      </c>
      <c r="B184" s="45" t="s">
        <v>12</v>
      </c>
      <c r="C184" s="166">
        <v>200</v>
      </c>
      <c r="D184" s="167">
        <v>0.26</v>
      </c>
      <c r="E184" s="167">
        <v>0.03</v>
      </c>
      <c r="F184" s="167">
        <v>11.26</v>
      </c>
      <c r="G184" s="167">
        <v>47.79</v>
      </c>
      <c r="H184" s="169"/>
      <c r="I184" s="168">
        <v>2.9</v>
      </c>
      <c r="J184" s="168">
        <v>0.5</v>
      </c>
      <c r="K184" s="167">
        <v>0.01</v>
      </c>
      <c r="L184" s="167">
        <v>8.08</v>
      </c>
      <c r="M184" s="167">
        <v>9.7799999999999994</v>
      </c>
      <c r="N184" s="167">
        <v>5.24</v>
      </c>
      <c r="O184" s="168">
        <v>0.9</v>
      </c>
    </row>
    <row r="185" spans="1:15" s="9" customFormat="1" x14ac:dyDescent="0.3">
      <c r="A185" s="65" t="s">
        <v>250</v>
      </c>
      <c r="B185" s="45" t="s">
        <v>69</v>
      </c>
      <c r="C185" s="166">
        <v>100</v>
      </c>
      <c r="D185" s="168">
        <v>0.4</v>
      </c>
      <c r="E185" s="168">
        <v>0.4</v>
      </c>
      <c r="F185" s="168">
        <v>9.8000000000000007</v>
      </c>
      <c r="G185" s="166">
        <v>47</v>
      </c>
      <c r="H185" s="167">
        <v>0.03</v>
      </c>
      <c r="I185" s="166">
        <v>10</v>
      </c>
      <c r="J185" s="166">
        <v>5</v>
      </c>
      <c r="K185" s="168">
        <v>0.2</v>
      </c>
      <c r="L185" s="166">
        <v>16</v>
      </c>
      <c r="M185" s="166">
        <v>11</v>
      </c>
      <c r="N185" s="166">
        <v>9</v>
      </c>
      <c r="O185" s="168">
        <v>2.2000000000000002</v>
      </c>
    </row>
    <row r="186" spans="1:15" s="9" customFormat="1" x14ac:dyDescent="0.3">
      <c r="A186" s="415" t="s">
        <v>106</v>
      </c>
      <c r="B186" s="415"/>
      <c r="C186" s="171">
        <v>380</v>
      </c>
      <c r="D186" s="167">
        <v>10.15</v>
      </c>
      <c r="E186" s="167">
        <v>13.42</v>
      </c>
      <c r="F186" s="167">
        <v>43.32</v>
      </c>
      <c r="G186" s="167">
        <v>332.69</v>
      </c>
      <c r="H186" s="167">
        <v>0.17</v>
      </c>
      <c r="I186" s="167">
        <v>15.26</v>
      </c>
      <c r="J186" s="168">
        <v>51.3</v>
      </c>
      <c r="K186" s="167">
        <v>1.86</v>
      </c>
      <c r="L186" s="167">
        <v>170.98</v>
      </c>
      <c r="M186" s="167">
        <v>168.98</v>
      </c>
      <c r="N186" s="168">
        <v>32.799999999999997</v>
      </c>
      <c r="O186" s="168">
        <v>4.0999999999999996</v>
      </c>
    </row>
    <row r="187" spans="1:15" s="9" customFormat="1" x14ac:dyDescent="0.3">
      <c r="A187" s="415" t="s">
        <v>75</v>
      </c>
      <c r="B187" s="415"/>
      <c r="C187" s="170">
        <v>2060</v>
      </c>
      <c r="D187" s="167">
        <v>76.180000000000007</v>
      </c>
      <c r="E187" s="167">
        <v>76.34</v>
      </c>
      <c r="F187" s="167">
        <v>277.76</v>
      </c>
      <c r="G187" s="167">
        <v>2090.54</v>
      </c>
      <c r="H187" s="168">
        <v>2.1</v>
      </c>
      <c r="I187" s="167">
        <v>61.07</v>
      </c>
      <c r="J187" s="167">
        <v>806.24</v>
      </c>
      <c r="K187" s="167">
        <v>12.68</v>
      </c>
      <c r="L187" s="167">
        <v>657.54</v>
      </c>
      <c r="M187" s="167">
        <v>1316.93</v>
      </c>
      <c r="N187" s="167">
        <v>416.36</v>
      </c>
      <c r="O187" s="167">
        <v>26.25</v>
      </c>
    </row>
    <row r="188" spans="1:15" s="9" customFormat="1" x14ac:dyDescent="0.3">
      <c r="A188" s="62" t="s">
        <v>99</v>
      </c>
      <c r="B188" s="10" t="s">
        <v>480</v>
      </c>
      <c r="C188" s="11"/>
      <c r="D188" s="11"/>
      <c r="E188" s="11"/>
      <c r="F188" s="11"/>
      <c r="G188" s="11"/>
      <c r="H188" s="413"/>
      <c r="I188" s="413"/>
      <c r="J188" s="416"/>
      <c r="K188" s="416"/>
      <c r="L188" s="416"/>
      <c r="M188" s="416"/>
      <c r="N188" s="416"/>
      <c r="O188" s="416"/>
    </row>
    <row r="189" spans="1:15" s="9" customFormat="1" x14ac:dyDescent="0.3">
      <c r="A189" s="62" t="s">
        <v>100</v>
      </c>
      <c r="B189" s="10" t="s">
        <v>327</v>
      </c>
      <c r="C189" s="11"/>
      <c r="D189" s="11"/>
      <c r="E189" s="11"/>
      <c r="F189" s="11"/>
      <c r="G189" s="11"/>
      <c r="H189" s="413"/>
      <c r="I189" s="413"/>
      <c r="J189" s="412"/>
      <c r="K189" s="412"/>
      <c r="L189" s="412"/>
      <c r="M189" s="412"/>
      <c r="N189" s="412"/>
      <c r="O189" s="412"/>
    </row>
    <row r="190" spans="1:15" s="9" customFormat="1" x14ac:dyDescent="0.3">
      <c r="A190" s="63" t="s">
        <v>45</v>
      </c>
      <c r="B190" s="12" t="s">
        <v>76</v>
      </c>
      <c r="C190" s="13"/>
      <c r="D190" s="13"/>
      <c r="E190" s="13"/>
      <c r="F190" s="11"/>
      <c r="G190" s="11"/>
      <c r="H190" s="147"/>
      <c r="I190" s="147"/>
      <c r="J190" s="149"/>
      <c r="K190" s="149"/>
      <c r="L190" s="149"/>
      <c r="M190" s="149"/>
      <c r="N190" s="149"/>
      <c r="O190" s="149"/>
    </row>
    <row r="191" spans="1:15" s="9" customFormat="1" x14ac:dyDescent="0.3">
      <c r="A191" s="64" t="s">
        <v>47</v>
      </c>
      <c r="B191" s="14">
        <v>2</v>
      </c>
      <c r="C191" s="15"/>
      <c r="D191" s="11"/>
      <c r="E191" s="11"/>
      <c r="F191" s="11"/>
      <c r="G191" s="11"/>
      <c r="H191" s="147"/>
      <c r="I191" s="147"/>
      <c r="J191" s="149"/>
      <c r="K191" s="149"/>
      <c r="L191" s="149"/>
      <c r="M191" s="149"/>
      <c r="N191" s="149"/>
      <c r="O191" s="149"/>
    </row>
    <row r="192" spans="1:15" x14ac:dyDescent="0.3">
      <c r="A192" s="410" t="s">
        <v>48</v>
      </c>
      <c r="B192" s="410" t="s">
        <v>49</v>
      </c>
      <c r="C192" s="410" t="s">
        <v>50</v>
      </c>
      <c r="D192" s="417" t="s">
        <v>51</v>
      </c>
      <c r="E192" s="417"/>
      <c r="F192" s="417"/>
      <c r="G192" s="410" t="s">
        <v>52</v>
      </c>
      <c r="H192" s="417" t="s">
        <v>53</v>
      </c>
      <c r="I192" s="417"/>
      <c r="J192" s="417"/>
      <c r="K192" s="417"/>
      <c r="L192" s="417" t="s">
        <v>54</v>
      </c>
      <c r="M192" s="417"/>
      <c r="N192" s="417"/>
      <c r="O192" s="417"/>
    </row>
    <row r="193" spans="1:15" x14ac:dyDescent="0.3">
      <c r="A193" s="418"/>
      <c r="B193" s="411"/>
      <c r="C193" s="418"/>
      <c r="D193" s="148" t="s">
        <v>55</v>
      </c>
      <c r="E193" s="148" t="s">
        <v>56</v>
      </c>
      <c r="F193" s="148" t="s">
        <v>57</v>
      </c>
      <c r="G193" s="418"/>
      <c r="H193" s="148" t="s">
        <v>58</v>
      </c>
      <c r="I193" s="148" t="s">
        <v>59</v>
      </c>
      <c r="J193" s="148" t="s">
        <v>60</v>
      </c>
      <c r="K193" s="148" t="s">
        <v>61</v>
      </c>
      <c r="L193" s="148" t="s">
        <v>62</v>
      </c>
      <c r="M193" s="148" t="s">
        <v>63</v>
      </c>
      <c r="N193" s="148" t="s">
        <v>64</v>
      </c>
      <c r="O193" s="148" t="s">
        <v>65</v>
      </c>
    </row>
    <row r="194" spans="1:15" x14ac:dyDescent="0.3">
      <c r="A194" s="65">
        <v>1</v>
      </c>
      <c r="B194" s="44">
        <v>2</v>
      </c>
      <c r="C194" s="44">
        <v>3</v>
      </c>
      <c r="D194" s="44">
        <v>4</v>
      </c>
      <c r="E194" s="44">
        <v>5</v>
      </c>
      <c r="F194" s="44">
        <v>6</v>
      </c>
      <c r="G194" s="44">
        <v>7</v>
      </c>
      <c r="H194" s="44">
        <v>8</v>
      </c>
      <c r="I194" s="44">
        <v>9</v>
      </c>
      <c r="J194" s="44">
        <v>10</v>
      </c>
      <c r="K194" s="44">
        <v>11</v>
      </c>
      <c r="L194" s="44">
        <v>12</v>
      </c>
      <c r="M194" s="44">
        <v>13</v>
      </c>
      <c r="N194" s="44">
        <v>14</v>
      </c>
      <c r="O194" s="44">
        <v>15</v>
      </c>
    </row>
    <row r="195" spans="1:15" x14ac:dyDescent="0.3">
      <c r="A195" s="414" t="s">
        <v>66</v>
      </c>
      <c r="B195" s="414"/>
      <c r="C195" s="414"/>
      <c r="D195" s="414"/>
      <c r="E195" s="414"/>
      <c r="F195" s="414"/>
      <c r="G195" s="414"/>
      <c r="H195" s="414"/>
      <c r="I195" s="414"/>
      <c r="J195" s="414"/>
      <c r="K195" s="414"/>
      <c r="L195" s="414"/>
      <c r="M195" s="414"/>
      <c r="N195" s="414"/>
      <c r="O195" s="414"/>
    </row>
    <row r="196" spans="1:15" x14ac:dyDescent="0.3">
      <c r="A196" s="65" t="s">
        <v>245</v>
      </c>
      <c r="B196" s="45" t="s">
        <v>67</v>
      </c>
      <c r="C196" s="166">
        <v>10</v>
      </c>
      <c r="D196" s="167">
        <v>0.08</v>
      </c>
      <c r="E196" s="167">
        <v>7.25</v>
      </c>
      <c r="F196" s="167">
        <v>0.13</v>
      </c>
      <c r="G196" s="168">
        <v>66.099999999999994</v>
      </c>
      <c r="H196" s="169"/>
      <c r="I196" s="169"/>
      <c r="J196" s="166">
        <v>45</v>
      </c>
      <c r="K196" s="168">
        <v>0.1</v>
      </c>
      <c r="L196" s="168">
        <v>2.4</v>
      </c>
      <c r="M196" s="166">
        <v>3</v>
      </c>
      <c r="N196" s="167">
        <v>0.05</v>
      </c>
      <c r="O196" s="167">
        <v>0.02</v>
      </c>
    </row>
    <row r="197" spans="1:15" ht="33" x14ac:dyDescent="0.3">
      <c r="A197" s="66" t="s">
        <v>256</v>
      </c>
      <c r="B197" s="45" t="s">
        <v>492</v>
      </c>
      <c r="C197" s="166">
        <v>230</v>
      </c>
      <c r="D197" s="167">
        <v>32.300000000000004</v>
      </c>
      <c r="E197" s="167">
        <v>13.1</v>
      </c>
      <c r="F197" s="167">
        <v>28.790000000000003</v>
      </c>
      <c r="G197" s="167">
        <v>366.63</v>
      </c>
      <c r="H197" s="167">
        <v>0.09</v>
      </c>
      <c r="I197" s="167">
        <v>0.44000000000000006</v>
      </c>
      <c r="J197" s="167">
        <v>60.98</v>
      </c>
      <c r="K197" s="167">
        <v>0.77</v>
      </c>
      <c r="L197" s="167">
        <v>262.64</v>
      </c>
      <c r="M197" s="167">
        <v>358.96999999999997</v>
      </c>
      <c r="N197" s="167">
        <v>39.67</v>
      </c>
      <c r="O197" s="167">
        <v>0.99</v>
      </c>
    </row>
    <row r="198" spans="1:15" x14ac:dyDescent="0.3">
      <c r="A198" s="65" t="s">
        <v>257</v>
      </c>
      <c r="B198" s="45" t="s">
        <v>36</v>
      </c>
      <c r="C198" s="166">
        <v>200</v>
      </c>
      <c r="D198" s="167">
        <v>1.82</v>
      </c>
      <c r="E198" s="167">
        <v>1.42</v>
      </c>
      <c r="F198" s="167">
        <v>13.74</v>
      </c>
      <c r="G198" s="167">
        <v>75.650000000000006</v>
      </c>
      <c r="H198" s="167">
        <v>0.02</v>
      </c>
      <c r="I198" s="167">
        <v>0.83</v>
      </c>
      <c r="J198" s="167">
        <v>12.82</v>
      </c>
      <c r="K198" s="167">
        <v>0.06</v>
      </c>
      <c r="L198" s="167">
        <v>72.48</v>
      </c>
      <c r="M198" s="167">
        <v>58.64</v>
      </c>
      <c r="N198" s="167">
        <v>12.24</v>
      </c>
      <c r="O198" s="167">
        <v>0.91</v>
      </c>
    </row>
    <row r="199" spans="1:15" x14ac:dyDescent="0.3">
      <c r="A199" s="66"/>
      <c r="B199" s="45" t="s">
        <v>44</v>
      </c>
      <c r="C199" s="166">
        <v>50</v>
      </c>
      <c r="D199" s="167">
        <v>4.7699999999999996</v>
      </c>
      <c r="E199" s="167">
        <v>2.78</v>
      </c>
      <c r="F199" s="167">
        <v>30.39</v>
      </c>
      <c r="G199" s="167">
        <v>165.15</v>
      </c>
      <c r="H199" s="167">
        <v>0.08</v>
      </c>
      <c r="I199" s="167">
        <v>0.15</v>
      </c>
      <c r="J199" s="167">
        <v>7.08</v>
      </c>
      <c r="K199" s="167">
        <v>1.28</v>
      </c>
      <c r="L199" s="167">
        <v>23.26</v>
      </c>
      <c r="M199" s="167">
        <v>51.14</v>
      </c>
      <c r="N199" s="167">
        <v>9.02</v>
      </c>
      <c r="O199" s="167">
        <v>0.64</v>
      </c>
    </row>
    <row r="200" spans="1:15" x14ac:dyDescent="0.3">
      <c r="A200" s="66" t="s">
        <v>250</v>
      </c>
      <c r="B200" s="45" t="s">
        <v>69</v>
      </c>
      <c r="C200" s="166">
        <v>100</v>
      </c>
      <c r="D200" s="168">
        <v>0.4</v>
      </c>
      <c r="E200" s="168">
        <v>0.4</v>
      </c>
      <c r="F200" s="168">
        <v>9.8000000000000007</v>
      </c>
      <c r="G200" s="166">
        <v>47</v>
      </c>
      <c r="H200" s="167">
        <v>0.03</v>
      </c>
      <c r="I200" s="166">
        <v>10</v>
      </c>
      <c r="J200" s="166">
        <v>5</v>
      </c>
      <c r="K200" s="168">
        <v>0.2</v>
      </c>
      <c r="L200" s="166">
        <v>16</v>
      </c>
      <c r="M200" s="166">
        <v>11</v>
      </c>
      <c r="N200" s="166">
        <v>9</v>
      </c>
      <c r="O200" s="168">
        <v>2.2000000000000002</v>
      </c>
    </row>
    <row r="201" spans="1:15" x14ac:dyDescent="0.3">
      <c r="A201" s="415" t="s">
        <v>70</v>
      </c>
      <c r="B201" s="415"/>
      <c r="C201" s="171">
        <v>590</v>
      </c>
      <c r="D201" s="167">
        <v>39.369999999999997</v>
      </c>
      <c r="E201" s="167">
        <v>24.95</v>
      </c>
      <c r="F201" s="167">
        <v>82.85</v>
      </c>
      <c r="G201" s="167">
        <v>720.53</v>
      </c>
      <c r="H201" s="167">
        <v>0.22</v>
      </c>
      <c r="I201" s="167">
        <v>11.42</v>
      </c>
      <c r="J201" s="167">
        <v>130.88</v>
      </c>
      <c r="K201" s="167">
        <v>2.41</v>
      </c>
      <c r="L201" s="167">
        <v>376.78</v>
      </c>
      <c r="M201" s="167">
        <v>482.75</v>
      </c>
      <c r="N201" s="167">
        <v>69.98</v>
      </c>
      <c r="O201" s="167">
        <v>4.76</v>
      </c>
    </row>
    <row r="202" spans="1:15" x14ac:dyDescent="0.3">
      <c r="A202" s="414" t="s">
        <v>16</v>
      </c>
      <c r="B202" s="414"/>
      <c r="C202" s="414"/>
      <c r="D202" s="414"/>
      <c r="E202" s="414"/>
      <c r="F202" s="414"/>
      <c r="G202" s="414"/>
      <c r="H202" s="414"/>
      <c r="I202" s="414"/>
      <c r="J202" s="414"/>
      <c r="K202" s="414"/>
      <c r="L202" s="414"/>
      <c r="M202" s="414"/>
      <c r="N202" s="414"/>
      <c r="O202" s="414"/>
    </row>
    <row r="203" spans="1:15" x14ac:dyDescent="0.3">
      <c r="A203" s="65" t="s">
        <v>315</v>
      </c>
      <c r="B203" s="45" t="s">
        <v>237</v>
      </c>
      <c r="C203" s="166">
        <v>100</v>
      </c>
      <c r="D203" s="167">
        <v>1.1200000000000001</v>
      </c>
      <c r="E203" s="167">
        <v>6.82</v>
      </c>
      <c r="F203" s="168">
        <v>3.8</v>
      </c>
      <c r="G203" s="167">
        <v>82.73</v>
      </c>
      <c r="H203" s="167">
        <v>0.05</v>
      </c>
      <c r="I203" s="167">
        <v>65.17</v>
      </c>
      <c r="J203" s="167">
        <v>176.98</v>
      </c>
      <c r="K203" s="167">
        <v>3.63</v>
      </c>
      <c r="L203" s="167">
        <v>23.77</v>
      </c>
      <c r="M203" s="167">
        <v>22.88</v>
      </c>
      <c r="N203" s="167">
        <v>15.85</v>
      </c>
      <c r="O203" s="167">
        <v>0.78</v>
      </c>
    </row>
    <row r="204" spans="1:15" ht="33" x14ac:dyDescent="0.3">
      <c r="A204" s="66" t="s">
        <v>291</v>
      </c>
      <c r="B204" s="45" t="s">
        <v>453</v>
      </c>
      <c r="C204" s="166">
        <v>270</v>
      </c>
      <c r="D204" s="167">
        <v>6.32</v>
      </c>
      <c r="E204" s="167">
        <v>4.7699999999999996</v>
      </c>
      <c r="F204" s="167">
        <v>18.03</v>
      </c>
      <c r="G204" s="167">
        <v>140.66</v>
      </c>
      <c r="H204" s="167">
        <v>0.17</v>
      </c>
      <c r="I204" s="167">
        <v>22.13</v>
      </c>
      <c r="J204" s="167">
        <v>211.19</v>
      </c>
      <c r="K204" s="167">
        <v>1.78</v>
      </c>
      <c r="L204" s="167">
        <v>30.34</v>
      </c>
      <c r="M204" s="167">
        <v>112.55</v>
      </c>
      <c r="N204" s="167">
        <v>35.11</v>
      </c>
      <c r="O204" s="168">
        <v>1.3</v>
      </c>
    </row>
    <row r="205" spans="1:15" x14ac:dyDescent="0.3">
      <c r="A205" s="66" t="s">
        <v>292</v>
      </c>
      <c r="B205" s="45" t="s">
        <v>427</v>
      </c>
      <c r="C205" s="166">
        <v>280</v>
      </c>
      <c r="D205" s="167">
        <v>27.56</v>
      </c>
      <c r="E205" s="167">
        <v>11.79</v>
      </c>
      <c r="F205" s="167">
        <v>42.94</v>
      </c>
      <c r="G205" s="167">
        <v>390.97</v>
      </c>
      <c r="H205" s="167">
        <v>0.14000000000000001</v>
      </c>
      <c r="I205" s="167">
        <v>1.48</v>
      </c>
      <c r="J205" s="167">
        <v>539.41999999999996</v>
      </c>
      <c r="K205" s="167">
        <v>1.05</v>
      </c>
      <c r="L205" s="167">
        <v>29.34</v>
      </c>
      <c r="M205" s="167">
        <v>288.45999999999998</v>
      </c>
      <c r="N205" s="167">
        <v>62.97</v>
      </c>
      <c r="O205" s="167">
        <v>1.73</v>
      </c>
    </row>
    <row r="206" spans="1:15" x14ac:dyDescent="0.3">
      <c r="A206" s="70" t="s">
        <v>276</v>
      </c>
      <c r="B206" s="45" t="s">
        <v>87</v>
      </c>
      <c r="C206" s="166">
        <v>200</v>
      </c>
      <c r="D206" s="167">
        <v>0.49</v>
      </c>
      <c r="E206" s="167">
        <v>0.16</v>
      </c>
      <c r="F206" s="167">
        <v>21.67</v>
      </c>
      <c r="G206" s="167">
        <v>93.99</v>
      </c>
      <c r="H206" s="167">
        <v>0.02</v>
      </c>
      <c r="I206" s="167">
        <v>84.59</v>
      </c>
      <c r="J206" s="167">
        <v>69.459999999999994</v>
      </c>
      <c r="K206" s="167">
        <v>0.36</v>
      </c>
      <c r="L206" s="167">
        <v>12.16</v>
      </c>
      <c r="M206" s="167">
        <v>12.32</v>
      </c>
      <c r="N206" s="167">
        <v>4.9800000000000004</v>
      </c>
      <c r="O206" s="167">
        <v>0.54</v>
      </c>
    </row>
    <row r="207" spans="1:15" x14ac:dyDescent="0.3">
      <c r="A207" s="66"/>
      <c r="B207" s="45" t="s">
        <v>188</v>
      </c>
      <c r="C207" s="166">
        <v>30</v>
      </c>
      <c r="D207" s="167">
        <v>2.37</v>
      </c>
      <c r="E207" s="168">
        <v>0.3</v>
      </c>
      <c r="F207" s="167">
        <v>14.49</v>
      </c>
      <c r="G207" s="168">
        <v>70.5</v>
      </c>
      <c r="H207" s="167">
        <v>0.05</v>
      </c>
      <c r="I207" s="169"/>
      <c r="J207" s="169"/>
      <c r="K207" s="167">
        <v>0.39</v>
      </c>
      <c r="L207" s="168">
        <v>6.9</v>
      </c>
      <c r="M207" s="168">
        <v>26.1</v>
      </c>
      <c r="N207" s="168">
        <v>9.9</v>
      </c>
      <c r="O207" s="168">
        <v>0.6</v>
      </c>
    </row>
    <row r="208" spans="1:15" x14ac:dyDescent="0.3">
      <c r="A208" s="66"/>
      <c r="B208" s="45" t="s">
        <v>194</v>
      </c>
      <c r="C208" s="166">
        <v>60</v>
      </c>
      <c r="D208" s="167">
        <v>3.36</v>
      </c>
      <c r="E208" s="167">
        <v>0.66</v>
      </c>
      <c r="F208" s="167">
        <v>29.64</v>
      </c>
      <c r="G208" s="168">
        <v>118.8</v>
      </c>
      <c r="H208" s="168">
        <v>0.1</v>
      </c>
      <c r="I208" s="169"/>
      <c r="J208" s="169"/>
      <c r="K208" s="167">
        <v>0.84</v>
      </c>
      <c r="L208" s="168">
        <v>17.399999999999999</v>
      </c>
      <c r="M208" s="166">
        <v>90</v>
      </c>
      <c r="N208" s="168">
        <v>28.2</v>
      </c>
      <c r="O208" s="167">
        <v>2.34</v>
      </c>
    </row>
    <row r="209" spans="1:15" x14ac:dyDescent="0.3">
      <c r="A209" s="65" t="s">
        <v>250</v>
      </c>
      <c r="B209" s="45" t="s">
        <v>77</v>
      </c>
      <c r="C209" s="166">
        <v>100</v>
      </c>
      <c r="D209" s="168">
        <v>0.4</v>
      </c>
      <c r="E209" s="168">
        <v>0.3</v>
      </c>
      <c r="F209" s="168">
        <v>10.3</v>
      </c>
      <c r="G209" s="166">
        <v>47</v>
      </c>
      <c r="H209" s="167">
        <v>0.02</v>
      </c>
      <c r="I209" s="166">
        <v>5</v>
      </c>
      <c r="J209" s="166">
        <v>2</v>
      </c>
      <c r="K209" s="168">
        <v>0.4</v>
      </c>
      <c r="L209" s="166">
        <v>19</v>
      </c>
      <c r="M209" s="166">
        <v>16</v>
      </c>
      <c r="N209" s="166">
        <v>12</v>
      </c>
      <c r="O209" s="168">
        <v>2.2999999999999998</v>
      </c>
    </row>
    <row r="210" spans="1:15" x14ac:dyDescent="0.3">
      <c r="A210" s="415" t="s">
        <v>73</v>
      </c>
      <c r="B210" s="415"/>
      <c r="C210" s="170">
        <v>1040</v>
      </c>
      <c r="D210" s="167">
        <v>41.62</v>
      </c>
      <c r="E210" s="167">
        <v>24.8</v>
      </c>
      <c r="F210" s="167">
        <v>140.87</v>
      </c>
      <c r="G210" s="167">
        <v>944.65</v>
      </c>
      <c r="H210" s="167">
        <v>0.55000000000000004</v>
      </c>
      <c r="I210" s="167">
        <v>178.37</v>
      </c>
      <c r="J210" s="167">
        <v>999.05</v>
      </c>
      <c r="K210" s="167">
        <v>8.4499999999999993</v>
      </c>
      <c r="L210" s="167">
        <v>138.91</v>
      </c>
      <c r="M210" s="167">
        <v>568.30999999999995</v>
      </c>
      <c r="N210" s="167">
        <v>169.01</v>
      </c>
      <c r="O210" s="167">
        <v>9.59</v>
      </c>
    </row>
    <row r="211" spans="1:15" x14ac:dyDescent="0.3">
      <c r="A211" s="414" t="s">
        <v>18</v>
      </c>
      <c r="B211" s="414"/>
      <c r="C211" s="414"/>
      <c r="D211" s="414"/>
      <c r="E211" s="414"/>
      <c r="F211" s="414"/>
      <c r="G211" s="414"/>
      <c r="H211" s="414"/>
      <c r="I211" s="414"/>
      <c r="J211" s="414"/>
      <c r="K211" s="414"/>
      <c r="L211" s="414"/>
      <c r="M211" s="414"/>
      <c r="N211" s="414"/>
      <c r="O211" s="414"/>
    </row>
    <row r="212" spans="1:15" x14ac:dyDescent="0.3">
      <c r="A212" s="66" t="s">
        <v>293</v>
      </c>
      <c r="B212" s="45" t="s">
        <v>221</v>
      </c>
      <c r="C212" s="166">
        <v>100</v>
      </c>
      <c r="D212" s="167">
        <v>6.61</v>
      </c>
      <c r="E212" s="167">
        <v>7.17</v>
      </c>
      <c r="F212" s="167">
        <v>44.16</v>
      </c>
      <c r="G212" s="167">
        <v>267.92</v>
      </c>
      <c r="H212" s="167">
        <v>0.09</v>
      </c>
      <c r="I212" s="167">
        <v>1.01</v>
      </c>
      <c r="J212" s="167">
        <v>35.36</v>
      </c>
      <c r="K212" s="167">
        <v>2.36</v>
      </c>
      <c r="L212" s="167">
        <v>105.51</v>
      </c>
      <c r="M212" s="167">
        <v>111.69</v>
      </c>
      <c r="N212" s="167">
        <v>17.010000000000002</v>
      </c>
      <c r="O212" s="167">
        <v>0.66</v>
      </c>
    </row>
    <row r="213" spans="1:15" x14ac:dyDescent="0.3">
      <c r="A213" s="71"/>
      <c r="B213" s="45" t="s">
        <v>222</v>
      </c>
      <c r="C213" s="166">
        <v>200</v>
      </c>
      <c r="D213" s="168">
        <v>6.4</v>
      </c>
      <c r="E213" s="166">
        <v>5</v>
      </c>
      <c r="F213" s="166">
        <v>8</v>
      </c>
      <c r="G213" s="166">
        <v>102</v>
      </c>
      <c r="H213" s="167">
        <v>0.06</v>
      </c>
      <c r="I213" s="168">
        <v>1.6</v>
      </c>
      <c r="J213" s="166">
        <v>44</v>
      </c>
      <c r="K213" s="169"/>
      <c r="L213" s="166">
        <v>236</v>
      </c>
      <c r="M213" s="166">
        <v>192</v>
      </c>
      <c r="N213" s="166">
        <v>32</v>
      </c>
      <c r="O213" s="168">
        <v>0.2</v>
      </c>
    </row>
    <row r="214" spans="1:15" s="9" customFormat="1" x14ac:dyDescent="0.3">
      <c r="A214" s="66" t="s">
        <v>250</v>
      </c>
      <c r="B214" s="45" t="s">
        <v>190</v>
      </c>
      <c r="C214" s="166">
        <v>100</v>
      </c>
      <c r="D214" s="168">
        <v>0.8</v>
      </c>
      <c r="E214" s="168">
        <v>0.4</v>
      </c>
      <c r="F214" s="168">
        <v>8.1</v>
      </c>
      <c r="G214" s="166">
        <v>47</v>
      </c>
      <c r="H214" s="167">
        <v>0.02</v>
      </c>
      <c r="I214" s="166">
        <v>180</v>
      </c>
      <c r="J214" s="166">
        <v>15</v>
      </c>
      <c r="K214" s="168">
        <v>0.3</v>
      </c>
      <c r="L214" s="166">
        <v>40</v>
      </c>
      <c r="M214" s="166">
        <v>34</v>
      </c>
      <c r="N214" s="166">
        <v>25</v>
      </c>
      <c r="O214" s="168">
        <v>0.8</v>
      </c>
    </row>
    <row r="215" spans="1:15" s="9" customFormat="1" x14ac:dyDescent="0.3">
      <c r="A215" s="415" t="s">
        <v>106</v>
      </c>
      <c r="B215" s="415"/>
      <c r="C215" s="171">
        <v>400</v>
      </c>
      <c r="D215" s="167">
        <v>13.81</v>
      </c>
      <c r="E215" s="167">
        <v>12.57</v>
      </c>
      <c r="F215" s="167">
        <v>60.26</v>
      </c>
      <c r="G215" s="167">
        <v>416.92</v>
      </c>
      <c r="H215" s="167">
        <v>0.17</v>
      </c>
      <c r="I215" s="167">
        <v>182.61</v>
      </c>
      <c r="J215" s="167">
        <v>94.36</v>
      </c>
      <c r="K215" s="167">
        <v>2.66</v>
      </c>
      <c r="L215" s="167">
        <v>381.51</v>
      </c>
      <c r="M215" s="167">
        <v>337.69</v>
      </c>
      <c r="N215" s="167">
        <v>74.010000000000005</v>
      </c>
      <c r="O215" s="167">
        <v>1.66</v>
      </c>
    </row>
    <row r="216" spans="1:15" s="9" customFormat="1" x14ac:dyDescent="0.3">
      <c r="A216" s="415" t="s">
        <v>75</v>
      </c>
      <c r="B216" s="415"/>
      <c r="C216" s="170">
        <v>2030</v>
      </c>
      <c r="D216" s="167">
        <v>94.8</v>
      </c>
      <c r="E216" s="167">
        <v>62.32</v>
      </c>
      <c r="F216" s="167">
        <v>283.98</v>
      </c>
      <c r="G216" s="168">
        <v>2082.1</v>
      </c>
      <c r="H216" s="167">
        <v>0.94</v>
      </c>
      <c r="I216" s="168">
        <v>372.4</v>
      </c>
      <c r="J216" s="167">
        <v>1224.29</v>
      </c>
      <c r="K216" s="167">
        <v>13.52</v>
      </c>
      <c r="L216" s="168">
        <v>897.2</v>
      </c>
      <c r="M216" s="167">
        <v>1388.75</v>
      </c>
      <c r="N216" s="166">
        <v>313</v>
      </c>
      <c r="O216" s="167">
        <v>16.010000000000002</v>
      </c>
    </row>
    <row r="217" spans="1:15" s="9" customFormat="1" x14ac:dyDescent="0.3">
      <c r="A217" s="62" t="s">
        <v>99</v>
      </c>
      <c r="B217" s="10" t="s">
        <v>480</v>
      </c>
      <c r="C217" s="11"/>
      <c r="D217" s="11"/>
      <c r="E217" s="11"/>
      <c r="F217" s="11"/>
      <c r="G217" s="11"/>
      <c r="H217" s="413"/>
      <c r="I217" s="413"/>
      <c r="J217" s="416"/>
      <c r="K217" s="416"/>
      <c r="L217" s="416"/>
      <c r="M217" s="416"/>
      <c r="N217" s="416"/>
      <c r="O217" s="416"/>
    </row>
    <row r="218" spans="1:15" s="9" customFormat="1" x14ac:dyDescent="0.3">
      <c r="A218" s="62" t="s">
        <v>100</v>
      </c>
      <c r="B218" s="10" t="s">
        <v>327</v>
      </c>
      <c r="C218" s="11"/>
      <c r="D218" s="11"/>
      <c r="E218" s="11"/>
      <c r="F218" s="11"/>
      <c r="G218" s="11"/>
      <c r="H218" s="413"/>
      <c r="I218" s="413"/>
      <c r="J218" s="412"/>
      <c r="K218" s="412"/>
      <c r="L218" s="412"/>
      <c r="M218" s="412"/>
      <c r="N218" s="412"/>
      <c r="O218" s="412"/>
    </row>
    <row r="219" spans="1:15" s="9" customFormat="1" x14ac:dyDescent="0.3">
      <c r="A219" s="63" t="s">
        <v>45</v>
      </c>
      <c r="B219" s="12" t="s">
        <v>78</v>
      </c>
      <c r="C219" s="13"/>
      <c r="D219" s="13"/>
      <c r="E219" s="13"/>
      <c r="F219" s="11"/>
      <c r="G219" s="11"/>
      <c r="H219" s="147"/>
      <c r="I219" s="147"/>
      <c r="J219" s="149"/>
      <c r="K219" s="149"/>
      <c r="L219" s="149"/>
      <c r="M219" s="149"/>
      <c r="N219" s="149"/>
      <c r="O219" s="149"/>
    </row>
    <row r="220" spans="1:15" s="9" customFormat="1" x14ac:dyDescent="0.3">
      <c r="A220" s="64" t="s">
        <v>47</v>
      </c>
      <c r="B220" s="14">
        <v>2</v>
      </c>
      <c r="C220" s="15"/>
      <c r="D220" s="11"/>
      <c r="E220" s="11"/>
      <c r="F220" s="11"/>
      <c r="G220" s="11"/>
      <c r="H220" s="147"/>
      <c r="I220" s="147"/>
      <c r="J220" s="149"/>
      <c r="K220" s="149"/>
      <c r="L220" s="149"/>
      <c r="M220" s="149"/>
      <c r="N220" s="149"/>
      <c r="O220" s="149"/>
    </row>
    <row r="221" spans="1:15" x14ac:dyDescent="0.3">
      <c r="A221" s="410" t="s">
        <v>48</v>
      </c>
      <c r="B221" s="410" t="s">
        <v>49</v>
      </c>
      <c r="C221" s="410" t="s">
        <v>50</v>
      </c>
      <c r="D221" s="417" t="s">
        <v>51</v>
      </c>
      <c r="E221" s="417"/>
      <c r="F221" s="417"/>
      <c r="G221" s="410" t="s">
        <v>52</v>
      </c>
      <c r="H221" s="417" t="s">
        <v>53</v>
      </c>
      <c r="I221" s="417"/>
      <c r="J221" s="417"/>
      <c r="K221" s="417"/>
      <c r="L221" s="417" t="s">
        <v>54</v>
      </c>
      <c r="M221" s="417"/>
      <c r="N221" s="417"/>
      <c r="O221" s="417"/>
    </row>
    <row r="222" spans="1:15" x14ac:dyDescent="0.3">
      <c r="A222" s="418"/>
      <c r="B222" s="411"/>
      <c r="C222" s="418"/>
      <c r="D222" s="148" t="s">
        <v>55</v>
      </c>
      <c r="E222" s="148" t="s">
        <v>56</v>
      </c>
      <c r="F222" s="148" t="s">
        <v>57</v>
      </c>
      <c r="G222" s="418"/>
      <c r="H222" s="148" t="s">
        <v>58</v>
      </c>
      <c r="I222" s="148" t="s">
        <v>59</v>
      </c>
      <c r="J222" s="148" t="s">
        <v>60</v>
      </c>
      <c r="K222" s="148" t="s">
        <v>61</v>
      </c>
      <c r="L222" s="148" t="s">
        <v>62</v>
      </c>
      <c r="M222" s="148" t="s">
        <v>63</v>
      </c>
      <c r="N222" s="148" t="s">
        <v>64</v>
      </c>
      <c r="O222" s="148" t="s">
        <v>65</v>
      </c>
    </row>
    <row r="223" spans="1:15" x14ac:dyDescent="0.3">
      <c r="A223" s="65">
        <v>1</v>
      </c>
      <c r="B223" s="44">
        <v>2</v>
      </c>
      <c r="C223" s="44">
        <v>3</v>
      </c>
      <c r="D223" s="44">
        <v>4</v>
      </c>
      <c r="E223" s="44">
        <v>5</v>
      </c>
      <c r="F223" s="44">
        <v>6</v>
      </c>
      <c r="G223" s="44">
        <v>7</v>
      </c>
      <c r="H223" s="44">
        <v>8</v>
      </c>
      <c r="I223" s="44">
        <v>9</v>
      </c>
      <c r="J223" s="44">
        <v>10</v>
      </c>
      <c r="K223" s="44">
        <v>11</v>
      </c>
      <c r="L223" s="44">
        <v>12</v>
      </c>
      <c r="M223" s="44">
        <v>13</v>
      </c>
      <c r="N223" s="44">
        <v>14</v>
      </c>
      <c r="O223" s="44">
        <v>15</v>
      </c>
    </row>
    <row r="224" spans="1:15" x14ac:dyDescent="0.3">
      <c r="A224" s="414" t="s">
        <v>66</v>
      </c>
      <c r="B224" s="414"/>
      <c r="C224" s="414"/>
      <c r="D224" s="414"/>
      <c r="E224" s="414"/>
      <c r="F224" s="414"/>
      <c r="G224" s="414"/>
      <c r="H224" s="414"/>
      <c r="I224" s="414"/>
      <c r="J224" s="414"/>
      <c r="K224" s="414"/>
      <c r="L224" s="414"/>
      <c r="M224" s="414"/>
      <c r="N224" s="414"/>
      <c r="O224" s="414"/>
    </row>
    <row r="225" spans="1:15" x14ac:dyDescent="0.3">
      <c r="A225" s="65" t="s">
        <v>245</v>
      </c>
      <c r="B225" s="45" t="s">
        <v>67</v>
      </c>
      <c r="C225" s="166">
        <v>10</v>
      </c>
      <c r="D225" s="167">
        <v>0.08</v>
      </c>
      <c r="E225" s="167">
        <v>7.25</v>
      </c>
      <c r="F225" s="167">
        <v>0.13</v>
      </c>
      <c r="G225" s="168">
        <v>66.099999999999994</v>
      </c>
      <c r="H225" s="169"/>
      <c r="I225" s="169"/>
      <c r="J225" s="166">
        <v>45</v>
      </c>
      <c r="K225" s="168">
        <v>0.1</v>
      </c>
      <c r="L225" s="168">
        <v>2.4</v>
      </c>
      <c r="M225" s="166">
        <v>3</v>
      </c>
      <c r="N225" s="167">
        <v>0.05</v>
      </c>
      <c r="O225" s="167">
        <v>0.02</v>
      </c>
    </row>
    <row r="226" spans="1:15" ht="33" x14ac:dyDescent="0.3">
      <c r="A226" s="65" t="s">
        <v>287</v>
      </c>
      <c r="B226" s="45" t="s">
        <v>493</v>
      </c>
      <c r="C226" s="166">
        <v>130</v>
      </c>
      <c r="D226" s="167">
        <v>14.04</v>
      </c>
      <c r="E226" s="167">
        <v>11.06</v>
      </c>
      <c r="F226" s="168">
        <v>12.57</v>
      </c>
      <c r="G226" s="167">
        <v>207.04000000000002</v>
      </c>
      <c r="H226" s="167">
        <v>0.13</v>
      </c>
      <c r="I226" s="167">
        <v>7.64</v>
      </c>
      <c r="J226" s="166">
        <v>1402</v>
      </c>
      <c r="K226" s="167">
        <v>2.52</v>
      </c>
      <c r="L226" s="167">
        <v>23.58</v>
      </c>
      <c r="M226" s="167">
        <v>165.42</v>
      </c>
      <c r="N226" s="167">
        <v>25.72</v>
      </c>
      <c r="O226" s="167">
        <v>2.27</v>
      </c>
    </row>
    <row r="227" spans="1:15" x14ac:dyDescent="0.3">
      <c r="A227" s="65" t="s">
        <v>253</v>
      </c>
      <c r="B227" s="45" t="s">
        <v>71</v>
      </c>
      <c r="C227" s="166">
        <v>180</v>
      </c>
      <c r="D227" s="168">
        <v>8.1</v>
      </c>
      <c r="E227" s="167">
        <v>5.74</v>
      </c>
      <c r="F227" s="167">
        <v>36.61</v>
      </c>
      <c r="G227" s="167">
        <v>230.17</v>
      </c>
      <c r="H227" s="167">
        <v>0.28000000000000003</v>
      </c>
      <c r="I227" s="169"/>
      <c r="J227" s="167">
        <v>23.78</v>
      </c>
      <c r="K227" s="167">
        <v>0.56000000000000005</v>
      </c>
      <c r="L227" s="167">
        <v>15.53</v>
      </c>
      <c r="M227" s="167">
        <v>192.53</v>
      </c>
      <c r="N227" s="167">
        <v>128.12</v>
      </c>
      <c r="O227" s="167">
        <v>4.3099999999999996</v>
      </c>
    </row>
    <row r="228" spans="1:15" x14ac:dyDescent="0.3">
      <c r="A228" s="66" t="s">
        <v>265</v>
      </c>
      <c r="B228" s="45" t="s">
        <v>79</v>
      </c>
      <c r="C228" s="166">
        <v>200</v>
      </c>
      <c r="D228" s="168">
        <v>0.3</v>
      </c>
      <c r="E228" s="167">
        <v>0.06</v>
      </c>
      <c r="F228" s="168">
        <v>12.5</v>
      </c>
      <c r="G228" s="167">
        <v>53.93</v>
      </c>
      <c r="H228" s="169"/>
      <c r="I228" s="168">
        <v>30.1</v>
      </c>
      <c r="J228" s="167">
        <v>25.01</v>
      </c>
      <c r="K228" s="167">
        <v>0.11</v>
      </c>
      <c r="L228" s="167">
        <v>7.08</v>
      </c>
      <c r="M228" s="167">
        <v>8.75</v>
      </c>
      <c r="N228" s="167">
        <v>4.91</v>
      </c>
      <c r="O228" s="167">
        <v>0.94</v>
      </c>
    </row>
    <row r="229" spans="1:15" x14ac:dyDescent="0.3">
      <c r="A229" s="66"/>
      <c r="B229" s="45" t="s">
        <v>188</v>
      </c>
      <c r="C229" s="166">
        <v>40</v>
      </c>
      <c r="D229" s="167">
        <v>3.16</v>
      </c>
      <c r="E229" s="168">
        <v>0.4</v>
      </c>
      <c r="F229" s="167">
        <v>19.32</v>
      </c>
      <c r="G229" s="166">
        <v>94</v>
      </c>
      <c r="H229" s="167">
        <v>0.06</v>
      </c>
      <c r="I229" s="169"/>
      <c r="J229" s="169"/>
      <c r="K229" s="167">
        <v>0.52</v>
      </c>
      <c r="L229" s="168">
        <v>9.1999999999999993</v>
      </c>
      <c r="M229" s="168">
        <v>34.799999999999997</v>
      </c>
      <c r="N229" s="168">
        <v>13.2</v>
      </c>
      <c r="O229" s="168">
        <v>0.8</v>
      </c>
    </row>
    <row r="230" spans="1:15" x14ac:dyDescent="0.3">
      <c r="A230" s="65" t="s">
        <v>250</v>
      </c>
      <c r="B230" s="45" t="s">
        <v>77</v>
      </c>
      <c r="C230" s="166">
        <v>100</v>
      </c>
      <c r="D230" s="168">
        <v>0.4</v>
      </c>
      <c r="E230" s="168">
        <v>0.3</v>
      </c>
      <c r="F230" s="168">
        <v>10.3</v>
      </c>
      <c r="G230" s="166">
        <v>47</v>
      </c>
      <c r="H230" s="167">
        <v>0.02</v>
      </c>
      <c r="I230" s="166">
        <v>5</v>
      </c>
      <c r="J230" s="166">
        <v>2</v>
      </c>
      <c r="K230" s="168">
        <v>0.4</v>
      </c>
      <c r="L230" s="166">
        <v>19</v>
      </c>
      <c r="M230" s="166">
        <v>16</v>
      </c>
      <c r="N230" s="166">
        <v>12</v>
      </c>
      <c r="O230" s="168">
        <v>2.2999999999999998</v>
      </c>
    </row>
    <row r="231" spans="1:15" x14ac:dyDescent="0.3">
      <c r="A231" s="415" t="s">
        <v>70</v>
      </c>
      <c r="B231" s="415"/>
      <c r="C231" s="171">
        <v>660</v>
      </c>
      <c r="D231" s="167">
        <v>26.08</v>
      </c>
      <c r="E231" s="167">
        <v>24.81</v>
      </c>
      <c r="F231" s="167">
        <v>91.43</v>
      </c>
      <c r="G231" s="167">
        <v>698.24</v>
      </c>
      <c r="H231" s="167">
        <v>0.49</v>
      </c>
      <c r="I231" s="167">
        <v>42.74</v>
      </c>
      <c r="J231" s="167">
        <v>1497.79</v>
      </c>
      <c r="K231" s="167">
        <v>4.21</v>
      </c>
      <c r="L231" s="167">
        <v>76.790000000000006</v>
      </c>
      <c r="M231" s="168">
        <v>420.5</v>
      </c>
      <c r="N231" s="166">
        <v>184</v>
      </c>
      <c r="O231" s="167">
        <v>10.64</v>
      </c>
    </row>
    <row r="232" spans="1:15" x14ac:dyDescent="0.3">
      <c r="A232" s="414" t="s">
        <v>16</v>
      </c>
      <c r="B232" s="414"/>
      <c r="C232" s="414"/>
      <c r="D232" s="414"/>
      <c r="E232" s="414"/>
      <c r="F232" s="414"/>
      <c r="G232" s="414"/>
      <c r="H232" s="414"/>
      <c r="I232" s="414"/>
      <c r="J232" s="414"/>
      <c r="K232" s="414"/>
      <c r="L232" s="414"/>
      <c r="M232" s="414"/>
      <c r="N232" s="414"/>
      <c r="O232" s="414"/>
    </row>
    <row r="233" spans="1:15" x14ac:dyDescent="0.3">
      <c r="A233" s="65" t="s">
        <v>259</v>
      </c>
      <c r="B233" s="45" t="s">
        <v>200</v>
      </c>
      <c r="C233" s="166">
        <v>100</v>
      </c>
      <c r="D233" s="167">
        <v>1.67</v>
      </c>
      <c r="E233" s="167">
        <v>8.4700000000000006</v>
      </c>
      <c r="F233" s="167">
        <v>3.67</v>
      </c>
      <c r="G233" s="167">
        <v>99.22</v>
      </c>
      <c r="H233" s="167">
        <v>0.05</v>
      </c>
      <c r="I233" s="167">
        <v>46.83</v>
      </c>
      <c r="J233" s="167">
        <v>162.22999999999999</v>
      </c>
      <c r="K233" s="167">
        <v>4.18</v>
      </c>
      <c r="L233" s="168">
        <v>50.8</v>
      </c>
      <c r="M233" s="167">
        <v>40.020000000000003</v>
      </c>
      <c r="N233" s="167">
        <v>22.98</v>
      </c>
      <c r="O233" s="167">
        <v>1.03</v>
      </c>
    </row>
    <row r="234" spans="1:15" ht="33" x14ac:dyDescent="0.3">
      <c r="A234" s="65" t="s">
        <v>286</v>
      </c>
      <c r="B234" s="45" t="s">
        <v>454</v>
      </c>
      <c r="C234" s="166">
        <v>260</v>
      </c>
      <c r="D234" s="167">
        <v>4.9000000000000004</v>
      </c>
      <c r="E234" s="167">
        <v>5.93</v>
      </c>
      <c r="F234" s="167">
        <v>20.939999999999998</v>
      </c>
      <c r="G234" s="167">
        <v>152.08000000000001</v>
      </c>
      <c r="H234" s="167">
        <v>0.22999999999999998</v>
      </c>
      <c r="I234" s="168">
        <v>17.100000000000001</v>
      </c>
      <c r="J234" s="167">
        <v>222.25</v>
      </c>
      <c r="K234" s="167">
        <v>1.62</v>
      </c>
      <c r="L234" s="167">
        <v>20.96</v>
      </c>
      <c r="M234" s="167">
        <v>95.44</v>
      </c>
      <c r="N234" s="167">
        <v>28.54</v>
      </c>
      <c r="O234" s="167">
        <v>1.46</v>
      </c>
    </row>
    <row r="235" spans="1:15" x14ac:dyDescent="0.3">
      <c r="A235" s="65" t="s">
        <v>295</v>
      </c>
      <c r="B235" s="45" t="s">
        <v>224</v>
      </c>
      <c r="C235" s="166">
        <v>100</v>
      </c>
      <c r="D235" s="167">
        <v>18.07</v>
      </c>
      <c r="E235" s="167">
        <v>7.83</v>
      </c>
      <c r="F235" s="167">
        <v>6.81</v>
      </c>
      <c r="G235" s="167">
        <v>170.79</v>
      </c>
      <c r="H235" s="167">
        <v>0.13</v>
      </c>
      <c r="I235" s="167">
        <v>0.59</v>
      </c>
      <c r="J235" s="167">
        <v>36.270000000000003</v>
      </c>
      <c r="K235" s="167">
        <v>1.97</v>
      </c>
      <c r="L235" s="167">
        <v>89.28</v>
      </c>
      <c r="M235" s="168">
        <v>275.3</v>
      </c>
      <c r="N235" s="167">
        <v>59.31</v>
      </c>
      <c r="O235" s="166">
        <v>1</v>
      </c>
    </row>
    <row r="236" spans="1:15" x14ac:dyDescent="0.3">
      <c r="A236" s="67" t="s">
        <v>296</v>
      </c>
      <c r="B236" s="45" t="s">
        <v>225</v>
      </c>
      <c r="C236" s="166">
        <v>180</v>
      </c>
      <c r="D236" s="167">
        <v>3.94</v>
      </c>
      <c r="E236" s="167">
        <v>5.67</v>
      </c>
      <c r="F236" s="167">
        <v>26.52</v>
      </c>
      <c r="G236" s="167">
        <v>173.36</v>
      </c>
      <c r="H236" s="168">
        <v>0.2</v>
      </c>
      <c r="I236" s="167">
        <v>31.16</v>
      </c>
      <c r="J236" s="167">
        <v>37.78</v>
      </c>
      <c r="K236" s="167">
        <v>0.24</v>
      </c>
      <c r="L236" s="167">
        <v>52.28</v>
      </c>
      <c r="M236" s="168">
        <v>116.7</v>
      </c>
      <c r="N236" s="167">
        <v>39.479999999999997</v>
      </c>
      <c r="O236" s="167">
        <v>1.44</v>
      </c>
    </row>
    <row r="237" spans="1:15" x14ac:dyDescent="0.3">
      <c r="A237" s="65" t="s">
        <v>254</v>
      </c>
      <c r="B237" s="45" t="s">
        <v>72</v>
      </c>
      <c r="C237" s="166">
        <v>200</v>
      </c>
      <c r="D237" s="167">
        <v>0.37</v>
      </c>
      <c r="E237" s="167">
        <v>0.02</v>
      </c>
      <c r="F237" s="167">
        <v>21.01</v>
      </c>
      <c r="G237" s="168">
        <v>86.9</v>
      </c>
      <c r="H237" s="169"/>
      <c r="I237" s="167">
        <v>0.34</v>
      </c>
      <c r="J237" s="167">
        <v>0.51</v>
      </c>
      <c r="K237" s="167">
        <v>0.17</v>
      </c>
      <c r="L237" s="168">
        <v>19.2</v>
      </c>
      <c r="M237" s="167">
        <v>13.09</v>
      </c>
      <c r="N237" s="168">
        <v>5.0999999999999996</v>
      </c>
      <c r="O237" s="167">
        <v>1.05</v>
      </c>
    </row>
    <row r="238" spans="1:15" x14ac:dyDescent="0.3">
      <c r="A238" s="66"/>
      <c r="B238" s="45" t="s">
        <v>188</v>
      </c>
      <c r="C238" s="166">
        <v>30</v>
      </c>
      <c r="D238" s="167">
        <v>2.37</v>
      </c>
      <c r="E238" s="168">
        <v>0.3</v>
      </c>
      <c r="F238" s="167">
        <v>14.49</v>
      </c>
      <c r="G238" s="168">
        <v>70.5</v>
      </c>
      <c r="H238" s="167">
        <v>0.05</v>
      </c>
      <c r="I238" s="169"/>
      <c r="J238" s="169"/>
      <c r="K238" s="167">
        <v>0.39</v>
      </c>
      <c r="L238" s="168">
        <v>6.9</v>
      </c>
      <c r="M238" s="168">
        <v>26.1</v>
      </c>
      <c r="N238" s="168">
        <v>9.9</v>
      </c>
      <c r="O238" s="168">
        <v>0.6</v>
      </c>
    </row>
    <row r="239" spans="1:15" x14ac:dyDescent="0.3">
      <c r="A239" s="66"/>
      <c r="B239" s="45" t="s">
        <v>194</v>
      </c>
      <c r="C239" s="166">
        <v>60</v>
      </c>
      <c r="D239" s="167">
        <v>3.36</v>
      </c>
      <c r="E239" s="167">
        <v>0.66</v>
      </c>
      <c r="F239" s="167">
        <v>29.64</v>
      </c>
      <c r="G239" s="168">
        <v>118.8</v>
      </c>
      <c r="H239" s="168">
        <v>0.1</v>
      </c>
      <c r="I239" s="169"/>
      <c r="J239" s="169"/>
      <c r="K239" s="167">
        <v>0.84</v>
      </c>
      <c r="L239" s="168">
        <v>17.399999999999999</v>
      </c>
      <c r="M239" s="166">
        <v>90</v>
      </c>
      <c r="N239" s="168">
        <v>28.2</v>
      </c>
      <c r="O239" s="167">
        <v>2.34</v>
      </c>
    </row>
    <row r="240" spans="1:15" x14ac:dyDescent="0.3">
      <c r="A240" s="66" t="s">
        <v>250</v>
      </c>
      <c r="B240" s="45" t="s">
        <v>69</v>
      </c>
      <c r="C240" s="166">
        <v>100</v>
      </c>
      <c r="D240" s="168">
        <v>0.4</v>
      </c>
      <c r="E240" s="168">
        <v>0.4</v>
      </c>
      <c r="F240" s="168">
        <v>9.8000000000000007</v>
      </c>
      <c r="G240" s="166">
        <v>47</v>
      </c>
      <c r="H240" s="167">
        <v>0.03</v>
      </c>
      <c r="I240" s="166">
        <v>10</v>
      </c>
      <c r="J240" s="166">
        <v>5</v>
      </c>
      <c r="K240" s="168">
        <v>0.2</v>
      </c>
      <c r="L240" s="166">
        <v>16</v>
      </c>
      <c r="M240" s="166">
        <v>11</v>
      </c>
      <c r="N240" s="166">
        <v>9</v>
      </c>
      <c r="O240" s="168">
        <v>2.2000000000000002</v>
      </c>
    </row>
    <row r="241" spans="1:15" x14ac:dyDescent="0.3">
      <c r="A241" s="415" t="s">
        <v>73</v>
      </c>
      <c r="B241" s="415"/>
      <c r="C241" s="170">
        <v>1030</v>
      </c>
      <c r="D241" s="167">
        <v>35.08</v>
      </c>
      <c r="E241" s="167">
        <v>29.28</v>
      </c>
      <c r="F241" s="167">
        <v>132.88</v>
      </c>
      <c r="G241" s="167">
        <v>918.65</v>
      </c>
      <c r="H241" s="167">
        <v>0.79</v>
      </c>
      <c r="I241" s="167">
        <v>106.02</v>
      </c>
      <c r="J241" s="167">
        <v>464.04</v>
      </c>
      <c r="K241" s="167">
        <v>9.61</v>
      </c>
      <c r="L241" s="167">
        <v>272.82</v>
      </c>
      <c r="M241" s="167">
        <v>667.65</v>
      </c>
      <c r="N241" s="167">
        <v>202.51</v>
      </c>
      <c r="O241" s="167">
        <v>11.12</v>
      </c>
    </row>
    <row r="242" spans="1:15" x14ac:dyDescent="0.3">
      <c r="A242" s="414" t="s">
        <v>18</v>
      </c>
      <c r="B242" s="414"/>
      <c r="C242" s="414"/>
      <c r="D242" s="414"/>
      <c r="E242" s="414"/>
      <c r="F242" s="414"/>
      <c r="G242" s="414"/>
      <c r="H242" s="414"/>
      <c r="I242" s="414"/>
      <c r="J242" s="414"/>
      <c r="K242" s="414"/>
      <c r="L242" s="414"/>
      <c r="M242" s="414"/>
      <c r="N242" s="414"/>
      <c r="O242" s="414"/>
    </row>
    <row r="243" spans="1:15" x14ac:dyDescent="0.3">
      <c r="A243" s="66" t="s">
        <v>262</v>
      </c>
      <c r="B243" s="45" t="s">
        <v>202</v>
      </c>
      <c r="C243" s="166">
        <v>75</v>
      </c>
      <c r="D243" s="167">
        <v>9.7799999999999994</v>
      </c>
      <c r="E243" s="167">
        <v>7.63</v>
      </c>
      <c r="F243" s="167">
        <v>25.18</v>
      </c>
      <c r="G243" s="167">
        <v>208.34</v>
      </c>
      <c r="H243" s="167">
        <v>0.26</v>
      </c>
      <c r="I243" s="167">
        <v>1.04</v>
      </c>
      <c r="J243" s="168">
        <v>32.299999999999997</v>
      </c>
      <c r="K243" s="167">
        <v>1.01</v>
      </c>
      <c r="L243" s="167">
        <v>14.86</v>
      </c>
      <c r="M243" s="167">
        <v>100.94</v>
      </c>
      <c r="N243" s="167">
        <v>14.14</v>
      </c>
      <c r="O243" s="167">
        <v>1.39</v>
      </c>
    </row>
    <row r="244" spans="1:15" s="9" customFormat="1" x14ac:dyDescent="0.3">
      <c r="A244" s="67"/>
      <c r="B244" s="45" t="s">
        <v>201</v>
      </c>
      <c r="C244" s="166">
        <v>200</v>
      </c>
      <c r="D244" s="166">
        <v>1</v>
      </c>
      <c r="E244" s="168">
        <v>0.2</v>
      </c>
      <c r="F244" s="168">
        <v>20.2</v>
      </c>
      <c r="G244" s="166">
        <v>92</v>
      </c>
      <c r="H244" s="167">
        <v>0.02</v>
      </c>
      <c r="I244" s="166">
        <v>4</v>
      </c>
      <c r="J244" s="169"/>
      <c r="K244" s="168">
        <v>0.2</v>
      </c>
      <c r="L244" s="166">
        <v>14</v>
      </c>
      <c r="M244" s="166">
        <v>14</v>
      </c>
      <c r="N244" s="166">
        <v>8</v>
      </c>
      <c r="O244" s="168">
        <v>2.8</v>
      </c>
    </row>
    <row r="245" spans="1:15" s="9" customFormat="1" x14ac:dyDescent="0.3">
      <c r="A245" s="65" t="s">
        <v>250</v>
      </c>
      <c r="B245" s="45" t="s">
        <v>77</v>
      </c>
      <c r="C245" s="166">
        <v>100</v>
      </c>
      <c r="D245" s="168">
        <v>0.4</v>
      </c>
      <c r="E245" s="168">
        <v>0.3</v>
      </c>
      <c r="F245" s="168">
        <v>10.3</v>
      </c>
      <c r="G245" s="166">
        <v>47</v>
      </c>
      <c r="H245" s="167">
        <v>0.02</v>
      </c>
      <c r="I245" s="166">
        <v>5</v>
      </c>
      <c r="J245" s="166">
        <v>2</v>
      </c>
      <c r="K245" s="168">
        <v>0.4</v>
      </c>
      <c r="L245" s="166">
        <v>19</v>
      </c>
      <c r="M245" s="166">
        <v>16</v>
      </c>
      <c r="N245" s="166">
        <v>12</v>
      </c>
      <c r="O245" s="168">
        <v>2.2999999999999998</v>
      </c>
    </row>
    <row r="246" spans="1:15" s="9" customFormat="1" x14ac:dyDescent="0.3">
      <c r="A246" s="415" t="s">
        <v>106</v>
      </c>
      <c r="B246" s="415"/>
      <c r="C246" s="171">
        <v>375</v>
      </c>
      <c r="D246" s="167">
        <v>11.18</v>
      </c>
      <c r="E246" s="167">
        <v>8.1300000000000008</v>
      </c>
      <c r="F246" s="167">
        <v>55.68</v>
      </c>
      <c r="G246" s="167">
        <v>347.34</v>
      </c>
      <c r="H246" s="168">
        <v>0.3</v>
      </c>
      <c r="I246" s="167">
        <v>10.039999999999999</v>
      </c>
      <c r="J246" s="168">
        <v>34.299999999999997</v>
      </c>
      <c r="K246" s="167">
        <v>1.61</v>
      </c>
      <c r="L246" s="167">
        <v>47.86</v>
      </c>
      <c r="M246" s="167">
        <v>130.94</v>
      </c>
      <c r="N246" s="167">
        <v>34.14</v>
      </c>
      <c r="O246" s="167">
        <v>6.49</v>
      </c>
    </row>
    <row r="247" spans="1:15" s="9" customFormat="1" x14ac:dyDescent="0.3">
      <c r="A247" s="415" t="s">
        <v>75</v>
      </c>
      <c r="B247" s="415"/>
      <c r="C247" s="170">
        <v>2065</v>
      </c>
      <c r="D247" s="167">
        <v>72.34</v>
      </c>
      <c r="E247" s="167">
        <v>62.22</v>
      </c>
      <c r="F247" s="167">
        <v>279.99</v>
      </c>
      <c r="G247" s="167">
        <v>1964.23</v>
      </c>
      <c r="H247" s="167">
        <v>1.58</v>
      </c>
      <c r="I247" s="168">
        <v>158.80000000000001</v>
      </c>
      <c r="J247" s="167">
        <v>1996.13</v>
      </c>
      <c r="K247" s="167">
        <v>15.43</v>
      </c>
      <c r="L247" s="167">
        <v>397.47</v>
      </c>
      <c r="M247" s="167">
        <v>1219.0899999999999</v>
      </c>
      <c r="N247" s="167">
        <v>420.65</v>
      </c>
      <c r="O247" s="167">
        <v>28.25</v>
      </c>
    </row>
    <row r="248" spans="1:15" s="9" customFormat="1" x14ac:dyDescent="0.3">
      <c r="A248" s="62" t="s">
        <v>99</v>
      </c>
      <c r="B248" s="10" t="s">
        <v>480</v>
      </c>
      <c r="C248" s="11"/>
      <c r="D248" s="11"/>
      <c r="E248" s="11"/>
      <c r="F248" s="11"/>
      <c r="G248" s="11"/>
      <c r="H248" s="413"/>
      <c r="I248" s="413"/>
      <c r="J248" s="416"/>
      <c r="K248" s="416"/>
      <c r="L248" s="416"/>
      <c r="M248" s="416"/>
      <c r="N248" s="416"/>
      <c r="O248" s="416"/>
    </row>
    <row r="249" spans="1:15" s="9" customFormat="1" x14ac:dyDescent="0.3">
      <c r="A249" s="62" t="s">
        <v>100</v>
      </c>
      <c r="B249" s="10" t="s">
        <v>327</v>
      </c>
      <c r="C249" s="11"/>
      <c r="D249" s="11"/>
      <c r="E249" s="11"/>
      <c r="F249" s="11"/>
      <c r="G249" s="11"/>
      <c r="H249" s="413"/>
      <c r="I249" s="413"/>
      <c r="J249" s="412"/>
      <c r="K249" s="412"/>
      <c r="L249" s="412"/>
      <c r="M249" s="412"/>
      <c r="N249" s="412"/>
      <c r="O249" s="412"/>
    </row>
    <row r="250" spans="1:15" s="9" customFormat="1" x14ac:dyDescent="0.3">
      <c r="A250" s="63" t="s">
        <v>45</v>
      </c>
      <c r="B250" s="12" t="s">
        <v>81</v>
      </c>
      <c r="C250" s="13"/>
      <c r="D250" s="13"/>
      <c r="E250" s="13"/>
      <c r="F250" s="11"/>
      <c r="G250" s="11"/>
      <c r="H250" s="147"/>
      <c r="I250" s="147"/>
      <c r="J250" s="149"/>
      <c r="K250" s="149"/>
      <c r="L250" s="149"/>
      <c r="M250" s="149"/>
      <c r="N250" s="149"/>
      <c r="O250" s="149"/>
    </row>
    <row r="251" spans="1:15" s="9" customFormat="1" x14ac:dyDescent="0.3">
      <c r="A251" s="64" t="s">
        <v>47</v>
      </c>
      <c r="B251" s="14">
        <v>2</v>
      </c>
      <c r="C251" s="15"/>
      <c r="D251" s="11"/>
      <c r="E251" s="11"/>
      <c r="F251" s="11"/>
      <c r="G251" s="11"/>
      <c r="H251" s="147"/>
      <c r="I251" s="147"/>
      <c r="J251" s="149"/>
      <c r="K251" s="149"/>
      <c r="L251" s="149"/>
      <c r="M251" s="149"/>
      <c r="N251" s="149"/>
      <c r="O251" s="149"/>
    </row>
    <row r="252" spans="1:15" x14ac:dyDescent="0.3">
      <c r="A252" s="410" t="s">
        <v>48</v>
      </c>
      <c r="B252" s="410" t="s">
        <v>49</v>
      </c>
      <c r="C252" s="410" t="s">
        <v>50</v>
      </c>
      <c r="D252" s="417" t="s">
        <v>51</v>
      </c>
      <c r="E252" s="417"/>
      <c r="F252" s="417"/>
      <c r="G252" s="410" t="s">
        <v>52</v>
      </c>
      <c r="H252" s="417" t="s">
        <v>53</v>
      </c>
      <c r="I252" s="417"/>
      <c r="J252" s="417"/>
      <c r="K252" s="417"/>
      <c r="L252" s="417" t="s">
        <v>54</v>
      </c>
      <c r="M252" s="417"/>
      <c r="N252" s="417"/>
      <c r="O252" s="417"/>
    </row>
    <row r="253" spans="1:15" x14ac:dyDescent="0.3">
      <c r="A253" s="418"/>
      <c r="B253" s="411"/>
      <c r="C253" s="418"/>
      <c r="D253" s="148" t="s">
        <v>55</v>
      </c>
      <c r="E253" s="148" t="s">
        <v>56</v>
      </c>
      <c r="F253" s="148" t="s">
        <v>57</v>
      </c>
      <c r="G253" s="418"/>
      <c r="H253" s="148" t="s">
        <v>58</v>
      </c>
      <c r="I253" s="148" t="s">
        <v>59</v>
      </c>
      <c r="J253" s="148" t="s">
        <v>60</v>
      </c>
      <c r="K253" s="148" t="s">
        <v>61</v>
      </c>
      <c r="L253" s="148" t="s">
        <v>62</v>
      </c>
      <c r="M253" s="148" t="s">
        <v>63</v>
      </c>
      <c r="N253" s="148" t="s">
        <v>64</v>
      </c>
      <c r="O253" s="148" t="s">
        <v>65</v>
      </c>
    </row>
    <row r="254" spans="1:15" x14ac:dyDescent="0.3">
      <c r="A254" s="65">
        <v>1</v>
      </c>
      <c r="B254" s="44">
        <v>2</v>
      </c>
      <c r="C254" s="44">
        <v>3</v>
      </c>
      <c r="D254" s="44">
        <v>4</v>
      </c>
      <c r="E254" s="44">
        <v>5</v>
      </c>
      <c r="F254" s="44">
        <v>6</v>
      </c>
      <c r="G254" s="44">
        <v>7</v>
      </c>
      <c r="H254" s="44">
        <v>8</v>
      </c>
      <c r="I254" s="44">
        <v>9</v>
      </c>
      <c r="J254" s="44">
        <v>10</v>
      </c>
      <c r="K254" s="44">
        <v>11</v>
      </c>
      <c r="L254" s="44">
        <v>12</v>
      </c>
      <c r="M254" s="44">
        <v>13</v>
      </c>
      <c r="N254" s="44">
        <v>14</v>
      </c>
      <c r="O254" s="44">
        <v>15</v>
      </c>
    </row>
    <row r="255" spans="1:15" x14ac:dyDescent="0.3">
      <c r="A255" s="414" t="s">
        <v>66</v>
      </c>
      <c r="B255" s="414"/>
      <c r="C255" s="414"/>
      <c r="D255" s="414"/>
      <c r="E255" s="414"/>
      <c r="F255" s="414"/>
      <c r="G255" s="414"/>
      <c r="H255" s="414"/>
      <c r="I255" s="414"/>
      <c r="J255" s="414"/>
      <c r="K255" s="414"/>
      <c r="L255" s="414"/>
      <c r="M255" s="414"/>
      <c r="N255" s="414"/>
      <c r="O255" s="414"/>
    </row>
    <row r="256" spans="1:15" x14ac:dyDescent="0.3">
      <c r="A256" s="65" t="s">
        <v>245</v>
      </c>
      <c r="B256" s="45" t="s">
        <v>67</v>
      </c>
      <c r="C256" s="166">
        <v>10</v>
      </c>
      <c r="D256" s="167">
        <v>0.08</v>
      </c>
      <c r="E256" s="167">
        <v>7.25</v>
      </c>
      <c r="F256" s="167">
        <v>0.13</v>
      </c>
      <c r="G256" s="168">
        <v>66.099999999999994</v>
      </c>
      <c r="H256" s="169"/>
      <c r="I256" s="169"/>
      <c r="J256" s="166">
        <v>45</v>
      </c>
      <c r="K256" s="168">
        <v>0.1</v>
      </c>
      <c r="L256" s="168">
        <v>2.4</v>
      </c>
      <c r="M256" s="166">
        <v>3</v>
      </c>
      <c r="N256" s="167">
        <v>0.05</v>
      </c>
      <c r="O256" s="167">
        <v>0.02</v>
      </c>
    </row>
    <row r="257" spans="1:15" x14ac:dyDescent="0.3">
      <c r="A257" s="65" t="s">
        <v>246</v>
      </c>
      <c r="B257" s="45" t="s">
        <v>68</v>
      </c>
      <c r="C257" s="166">
        <v>15</v>
      </c>
      <c r="D257" s="167">
        <v>3.48</v>
      </c>
      <c r="E257" s="167">
        <v>4.43</v>
      </c>
      <c r="F257" s="169"/>
      <c r="G257" s="168">
        <v>54.6</v>
      </c>
      <c r="H257" s="167">
        <v>0.01</v>
      </c>
      <c r="I257" s="167">
        <v>0.11</v>
      </c>
      <c r="J257" s="168">
        <v>43.2</v>
      </c>
      <c r="K257" s="167">
        <v>0.08</v>
      </c>
      <c r="L257" s="166">
        <v>132</v>
      </c>
      <c r="M257" s="166">
        <v>75</v>
      </c>
      <c r="N257" s="167">
        <v>5.25</v>
      </c>
      <c r="O257" s="167">
        <v>0.15</v>
      </c>
    </row>
    <row r="258" spans="1:15" x14ac:dyDescent="0.3">
      <c r="A258" s="65" t="s">
        <v>247</v>
      </c>
      <c r="B258" s="45" t="s">
        <v>144</v>
      </c>
      <c r="C258" s="166">
        <v>40</v>
      </c>
      <c r="D258" s="167">
        <v>5.08</v>
      </c>
      <c r="E258" s="168">
        <v>4.5999999999999996</v>
      </c>
      <c r="F258" s="167">
        <v>0.28000000000000003</v>
      </c>
      <c r="G258" s="168">
        <v>62.8</v>
      </c>
      <c r="H258" s="167">
        <v>0.03</v>
      </c>
      <c r="I258" s="169"/>
      <c r="J258" s="166">
        <v>104</v>
      </c>
      <c r="K258" s="167">
        <v>0.24</v>
      </c>
      <c r="L258" s="166">
        <v>22</v>
      </c>
      <c r="M258" s="168">
        <v>76.8</v>
      </c>
      <c r="N258" s="168">
        <v>4.8</v>
      </c>
      <c r="O258" s="166">
        <v>1</v>
      </c>
    </row>
    <row r="259" spans="1:15" x14ac:dyDescent="0.3">
      <c r="A259" s="65" t="s">
        <v>297</v>
      </c>
      <c r="B259" s="45" t="s">
        <v>168</v>
      </c>
      <c r="C259" s="166">
        <v>210</v>
      </c>
      <c r="D259" s="167">
        <v>5.74</v>
      </c>
      <c r="E259" s="167">
        <v>6.53</v>
      </c>
      <c r="F259" s="167">
        <v>45.44</v>
      </c>
      <c r="G259" s="167">
        <v>264.14</v>
      </c>
      <c r="H259" s="167">
        <v>7.0000000000000007E-2</v>
      </c>
      <c r="I259" s="168">
        <v>1.3</v>
      </c>
      <c r="J259" s="168">
        <v>44.5</v>
      </c>
      <c r="K259" s="167">
        <v>0.31</v>
      </c>
      <c r="L259" s="167">
        <v>126.57</v>
      </c>
      <c r="M259" s="167">
        <v>151.88</v>
      </c>
      <c r="N259" s="167">
        <v>34.14</v>
      </c>
      <c r="O259" s="167">
        <v>0.56000000000000005</v>
      </c>
    </row>
    <row r="260" spans="1:15" x14ac:dyDescent="0.3">
      <c r="A260" s="65" t="s">
        <v>249</v>
      </c>
      <c r="B260" s="45" t="s">
        <v>12</v>
      </c>
      <c r="C260" s="166">
        <v>200</v>
      </c>
      <c r="D260" s="167">
        <v>0.26</v>
      </c>
      <c r="E260" s="167">
        <v>0.03</v>
      </c>
      <c r="F260" s="167">
        <v>11.26</v>
      </c>
      <c r="G260" s="167">
        <v>47.79</v>
      </c>
      <c r="H260" s="169"/>
      <c r="I260" s="168">
        <v>2.9</v>
      </c>
      <c r="J260" s="168">
        <v>0.5</v>
      </c>
      <c r="K260" s="167">
        <v>0.01</v>
      </c>
      <c r="L260" s="167">
        <v>8.08</v>
      </c>
      <c r="M260" s="167">
        <v>9.7799999999999994</v>
      </c>
      <c r="N260" s="167">
        <v>5.24</v>
      </c>
      <c r="O260" s="168">
        <v>0.9</v>
      </c>
    </row>
    <row r="261" spans="1:15" x14ac:dyDescent="0.3">
      <c r="A261" s="66"/>
      <c r="B261" s="45" t="s">
        <v>188</v>
      </c>
      <c r="C261" s="166">
        <v>40</v>
      </c>
      <c r="D261" s="167">
        <v>3.16</v>
      </c>
      <c r="E261" s="168">
        <v>0.4</v>
      </c>
      <c r="F261" s="167">
        <v>19.32</v>
      </c>
      <c r="G261" s="166">
        <v>94</v>
      </c>
      <c r="H261" s="167">
        <v>0.06</v>
      </c>
      <c r="I261" s="169"/>
      <c r="J261" s="169"/>
      <c r="K261" s="167">
        <v>0.52</v>
      </c>
      <c r="L261" s="168">
        <v>9.1999999999999993</v>
      </c>
      <c r="M261" s="168">
        <v>34.799999999999997</v>
      </c>
      <c r="N261" s="168">
        <v>13.2</v>
      </c>
      <c r="O261" s="168">
        <v>0.8</v>
      </c>
    </row>
    <row r="262" spans="1:15" x14ac:dyDescent="0.3">
      <c r="A262" s="65" t="s">
        <v>250</v>
      </c>
      <c r="B262" s="45" t="s">
        <v>69</v>
      </c>
      <c r="C262" s="166">
        <v>100</v>
      </c>
      <c r="D262" s="168">
        <v>0.4</v>
      </c>
      <c r="E262" s="168">
        <v>0.4</v>
      </c>
      <c r="F262" s="168">
        <v>9.8000000000000007</v>
      </c>
      <c r="G262" s="166">
        <v>47</v>
      </c>
      <c r="H262" s="167">
        <v>0.03</v>
      </c>
      <c r="I262" s="166">
        <v>10</v>
      </c>
      <c r="J262" s="166">
        <v>5</v>
      </c>
      <c r="K262" s="168">
        <v>0.2</v>
      </c>
      <c r="L262" s="166">
        <v>16</v>
      </c>
      <c r="M262" s="166">
        <v>11</v>
      </c>
      <c r="N262" s="166">
        <v>9</v>
      </c>
      <c r="O262" s="168">
        <v>2.2000000000000002</v>
      </c>
    </row>
    <row r="263" spans="1:15" x14ac:dyDescent="0.3">
      <c r="A263" s="415" t="s">
        <v>70</v>
      </c>
      <c r="B263" s="415"/>
      <c r="C263" s="171">
        <v>615</v>
      </c>
      <c r="D263" s="167">
        <v>18.2</v>
      </c>
      <c r="E263" s="167">
        <v>23.64</v>
      </c>
      <c r="F263" s="167">
        <v>86.23</v>
      </c>
      <c r="G263" s="167">
        <v>636.42999999999995</v>
      </c>
      <c r="H263" s="168">
        <v>0.2</v>
      </c>
      <c r="I263" s="167">
        <v>14.31</v>
      </c>
      <c r="J263" s="168">
        <v>242.2</v>
      </c>
      <c r="K263" s="167">
        <v>1.46</v>
      </c>
      <c r="L263" s="167">
        <v>316.25</v>
      </c>
      <c r="M263" s="167">
        <v>362.26</v>
      </c>
      <c r="N263" s="167">
        <v>71.680000000000007</v>
      </c>
      <c r="O263" s="167">
        <v>5.63</v>
      </c>
    </row>
    <row r="264" spans="1:15" x14ac:dyDescent="0.3">
      <c r="A264" s="414" t="s">
        <v>16</v>
      </c>
      <c r="B264" s="414"/>
      <c r="C264" s="414"/>
      <c r="D264" s="414"/>
      <c r="E264" s="414"/>
      <c r="F264" s="414"/>
      <c r="G264" s="414"/>
      <c r="H264" s="414"/>
      <c r="I264" s="414"/>
      <c r="J264" s="414"/>
      <c r="K264" s="414"/>
      <c r="L264" s="414"/>
      <c r="M264" s="414"/>
      <c r="N264" s="414"/>
      <c r="O264" s="414"/>
    </row>
    <row r="265" spans="1:15" x14ac:dyDescent="0.3">
      <c r="A265" s="65" t="s">
        <v>298</v>
      </c>
      <c r="B265" s="45" t="s">
        <v>226</v>
      </c>
      <c r="C265" s="166">
        <v>100</v>
      </c>
      <c r="D265" s="167">
        <v>1.67</v>
      </c>
      <c r="E265" s="167">
        <v>8.52</v>
      </c>
      <c r="F265" s="167">
        <v>8.23</v>
      </c>
      <c r="G265" s="167">
        <v>116.58</v>
      </c>
      <c r="H265" s="167">
        <v>0.05</v>
      </c>
      <c r="I265" s="167">
        <v>9.83</v>
      </c>
      <c r="J265" s="167">
        <v>14.42</v>
      </c>
      <c r="K265" s="167">
        <v>3.82</v>
      </c>
      <c r="L265" s="167">
        <v>29.82</v>
      </c>
      <c r="M265" s="167">
        <v>42.47</v>
      </c>
      <c r="N265" s="167">
        <v>18.72</v>
      </c>
      <c r="O265" s="167">
        <v>1.33</v>
      </c>
    </row>
    <row r="266" spans="1:15" ht="33" x14ac:dyDescent="0.3">
      <c r="A266" s="65" t="s">
        <v>267</v>
      </c>
      <c r="B266" s="45" t="s">
        <v>487</v>
      </c>
      <c r="C266" s="166">
        <v>275</v>
      </c>
      <c r="D266" s="167">
        <v>4</v>
      </c>
      <c r="E266" s="167">
        <v>11.6</v>
      </c>
      <c r="F266" s="167">
        <v>12.89</v>
      </c>
      <c r="G266" s="167">
        <v>172.81</v>
      </c>
      <c r="H266" s="167">
        <v>0.26</v>
      </c>
      <c r="I266" s="167">
        <v>20.68</v>
      </c>
      <c r="J266" s="167">
        <v>223.29000000000002</v>
      </c>
      <c r="K266" s="167">
        <v>2.48</v>
      </c>
      <c r="L266" s="167">
        <v>48.540000000000006</v>
      </c>
      <c r="M266" s="167">
        <v>92.19</v>
      </c>
      <c r="N266" s="167">
        <v>29.06</v>
      </c>
      <c r="O266" s="167">
        <v>1.43</v>
      </c>
    </row>
    <row r="267" spans="1:15" ht="33" x14ac:dyDescent="0.3">
      <c r="A267" s="65" t="s">
        <v>299</v>
      </c>
      <c r="B267" s="45" t="s">
        <v>494</v>
      </c>
      <c r="C267" s="166">
        <v>100</v>
      </c>
      <c r="D267" s="167">
        <v>20.29</v>
      </c>
      <c r="E267" s="167">
        <v>19.240000000000002</v>
      </c>
      <c r="F267" s="168">
        <v>3.2699999999999996</v>
      </c>
      <c r="G267" s="167">
        <v>267.63</v>
      </c>
      <c r="H267" s="168">
        <v>0.71</v>
      </c>
      <c r="I267" s="167">
        <v>3.8400000000000003</v>
      </c>
      <c r="J267" s="169">
        <v>8</v>
      </c>
      <c r="K267" s="167">
        <v>0.78</v>
      </c>
      <c r="L267" s="167">
        <v>25.03</v>
      </c>
      <c r="M267" s="167">
        <v>223.32</v>
      </c>
      <c r="N267" s="167">
        <v>31.95</v>
      </c>
      <c r="O267" s="167">
        <v>2.94</v>
      </c>
    </row>
    <row r="268" spans="1:15" x14ac:dyDescent="0.3">
      <c r="A268" s="65" t="s">
        <v>275</v>
      </c>
      <c r="B268" s="45" t="s">
        <v>219</v>
      </c>
      <c r="C268" s="166">
        <v>180</v>
      </c>
      <c r="D268" s="167">
        <v>7.92</v>
      </c>
      <c r="E268" s="167">
        <v>0.94</v>
      </c>
      <c r="F268" s="167">
        <v>50.76</v>
      </c>
      <c r="G268" s="167">
        <v>243.36</v>
      </c>
      <c r="H268" s="167">
        <v>0.12</v>
      </c>
      <c r="I268" s="169"/>
      <c r="J268" s="169"/>
      <c r="K268" s="167">
        <v>1.08</v>
      </c>
      <c r="L268" s="167">
        <v>15.52</v>
      </c>
      <c r="M268" s="167">
        <v>63.02</v>
      </c>
      <c r="N268" s="167">
        <v>11.63</v>
      </c>
      <c r="O268" s="167">
        <v>1.17</v>
      </c>
    </row>
    <row r="269" spans="1:15" x14ac:dyDescent="0.3">
      <c r="A269" s="65" t="s">
        <v>269</v>
      </c>
      <c r="B269" s="45" t="s">
        <v>88</v>
      </c>
      <c r="C269" s="166">
        <v>200</v>
      </c>
      <c r="D269" s="167">
        <v>0.16</v>
      </c>
      <c r="E269" s="167">
        <v>0.04</v>
      </c>
      <c r="F269" s="168">
        <v>13.1</v>
      </c>
      <c r="G269" s="167">
        <v>54.29</v>
      </c>
      <c r="H269" s="167">
        <v>0.01</v>
      </c>
      <c r="I269" s="166">
        <v>3</v>
      </c>
      <c r="J269" s="169"/>
      <c r="K269" s="167">
        <v>0.06</v>
      </c>
      <c r="L269" s="167">
        <v>7.73</v>
      </c>
      <c r="M269" s="166">
        <v>6</v>
      </c>
      <c r="N269" s="168">
        <v>5.2</v>
      </c>
      <c r="O269" s="167">
        <v>0.13</v>
      </c>
    </row>
    <row r="270" spans="1:15" x14ac:dyDescent="0.3">
      <c r="A270" s="66"/>
      <c r="B270" s="45" t="s">
        <v>188</v>
      </c>
      <c r="C270" s="166">
        <v>30</v>
      </c>
      <c r="D270" s="167">
        <v>2.37</v>
      </c>
      <c r="E270" s="168">
        <v>0.3</v>
      </c>
      <c r="F270" s="167">
        <v>14.49</v>
      </c>
      <c r="G270" s="168">
        <v>70.5</v>
      </c>
      <c r="H270" s="167">
        <v>0.05</v>
      </c>
      <c r="I270" s="169"/>
      <c r="J270" s="169"/>
      <c r="K270" s="167">
        <v>0.39</v>
      </c>
      <c r="L270" s="168">
        <v>6.9</v>
      </c>
      <c r="M270" s="168">
        <v>26.1</v>
      </c>
      <c r="N270" s="168">
        <v>9.9</v>
      </c>
      <c r="O270" s="168">
        <v>0.6</v>
      </c>
    </row>
    <row r="271" spans="1:15" x14ac:dyDescent="0.3">
      <c r="A271" s="66"/>
      <c r="B271" s="45" t="s">
        <v>194</v>
      </c>
      <c r="C271" s="166">
        <v>60</v>
      </c>
      <c r="D271" s="167">
        <v>3.36</v>
      </c>
      <c r="E271" s="167">
        <v>0.66</v>
      </c>
      <c r="F271" s="167">
        <v>29.64</v>
      </c>
      <c r="G271" s="168">
        <v>118.8</v>
      </c>
      <c r="H271" s="168">
        <v>0.1</v>
      </c>
      <c r="I271" s="169"/>
      <c r="J271" s="169"/>
      <c r="K271" s="167">
        <v>0.84</v>
      </c>
      <c r="L271" s="168">
        <v>17.399999999999999</v>
      </c>
      <c r="M271" s="166">
        <v>90</v>
      </c>
      <c r="N271" s="168">
        <v>28.2</v>
      </c>
      <c r="O271" s="167">
        <v>2.34</v>
      </c>
    </row>
    <row r="272" spans="1:15" x14ac:dyDescent="0.3">
      <c r="A272" s="65" t="s">
        <v>250</v>
      </c>
      <c r="B272" s="45" t="s">
        <v>77</v>
      </c>
      <c r="C272" s="166">
        <v>100</v>
      </c>
      <c r="D272" s="168">
        <v>0.4</v>
      </c>
      <c r="E272" s="168">
        <v>0.3</v>
      </c>
      <c r="F272" s="168">
        <v>10.3</v>
      </c>
      <c r="G272" s="166">
        <v>47</v>
      </c>
      <c r="H272" s="167">
        <v>0.02</v>
      </c>
      <c r="I272" s="166">
        <v>5</v>
      </c>
      <c r="J272" s="166">
        <v>2</v>
      </c>
      <c r="K272" s="168">
        <v>0.4</v>
      </c>
      <c r="L272" s="166">
        <v>19</v>
      </c>
      <c r="M272" s="166">
        <v>16</v>
      </c>
      <c r="N272" s="166">
        <v>12</v>
      </c>
      <c r="O272" s="168">
        <v>2.2999999999999998</v>
      </c>
    </row>
    <row r="273" spans="1:15" x14ac:dyDescent="0.3">
      <c r="A273" s="415" t="s">
        <v>73</v>
      </c>
      <c r="B273" s="415"/>
      <c r="C273" s="170">
        <v>1075</v>
      </c>
      <c r="D273" s="167">
        <v>40.17</v>
      </c>
      <c r="E273" s="167">
        <v>41.6</v>
      </c>
      <c r="F273" s="167">
        <v>142.68</v>
      </c>
      <c r="G273" s="167">
        <v>1090.97</v>
      </c>
      <c r="H273" s="167">
        <v>1.32</v>
      </c>
      <c r="I273" s="167">
        <v>42.35</v>
      </c>
      <c r="J273" s="167">
        <v>247.71</v>
      </c>
      <c r="K273" s="167">
        <v>9.85</v>
      </c>
      <c r="L273" s="167">
        <v>169.94</v>
      </c>
      <c r="M273" s="168">
        <v>559.1</v>
      </c>
      <c r="N273" s="167">
        <v>146.66</v>
      </c>
      <c r="O273" s="167">
        <v>12.24</v>
      </c>
    </row>
    <row r="274" spans="1:15" x14ac:dyDescent="0.3">
      <c r="A274" s="414" t="s">
        <v>18</v>
      </c>
      <c r="B274" s="414"/>
      <c r="C274" s="414"/>
      <c r="D274" s="414"/>
      <c r="E274" s="414"/>
      <c r="F274" s="414"/>
      <c r="G274" s="414"/>
      <c r="H274" s="414"/>
      <c r="I274" s="414"/>
      <c r="J274" s="414"/>
      <c r="K274" s="414"/>
      <c r="L274" s="414"/>
      <c r="M274" s="414"/>
      <c r="N274" s="414"/>
      <c r="O274" s="414"/>
    </row>
    <row r="275" spans="1:15" s="9" customFormat="1" x14ac:dyDescent="0.3">
      <c r="A275" s="66" t="s">
        <v>300</v>
      </c>
      <c r="B275" s="45" t="s">
        <v>204</v>
      </c>
      <c r="C275" s="166">
        <v>75</v>
      </c>
      <c r="D275" s="167">
        <v>12.89</v>
      </c>
      <c r="E275" s="167">
        <v>9.43</v>
      </c>
      <c r="F275" s="168">
        <v>12.3</v>
      </c>
      <c r="G275" s="167">
        <v>188.27</v>
      </c>
      <c r="H275" s="167">
        <v>0.04</v>
      </c>
      <c r="I275" s="167">
        <v>0.32</v>
      </c>
      <c r="J275" s="167">
        <v>65.05</v>
      </c>
      <c r="K275" s="167">
        <v>0.34</v>
      </c>
      <c r="L275" s="167">
        <v>110.49</v>
      </c>
      <c r="M275" s="167">
        <v>157.52000000000001</v>
      </c>
      <c r="N275" s="167">
        <v>17.66</v>
      </c>
      <c r="O275" s="167">
        <v>0.54</v>
      </c>
    </row>
    <row r="276" spans="1:15" s="9" customFormat="1" x14ac:dyDescent="0.3">
      <c r="A276" s="71"/>
      <c r="B276" s="45" t="s">
        <v>227</v>
      </c>
      <c r="C276" s="166">
        <v>200</v>
      </c>
      <c r="D276" s="168">
        <v>5.8</v>
      </c>
      <c r="E276" s="166">
        <v>5</v>
      </c>
      <c r="F276" s="168">
        <v>8.1999999999999993</v>
      </c>
      <c r="G276" s="166">
        <v>106</v>
      </c>
      <c r="H276" s="167">
        <v>0.06</v>
      </c>
      <c r="I276" s="168">
        <v>1.6</v>
      </c>
      <c r="J276" s="166">
        <v>40</v>
      </c>
      <c r="K276" s="169"/>
      <c r="L276" s="166">
        <v>236</v>
      </c>
      <c r="M276" s="166">
        <v>192</v>
      </c>
      <c r="N276" s="166">
        <v>32</v>
      </c>
      <c r="O276" s="168">
        <v>0.2</v>
      </c>
    </row>
    <row r="277" spans="1:15" s="9" customFormat="1" x14ac:dyDescent="0.3">
      <c r="A277" s="66" t="s">
        <v>250</v>
      </c>
      <c r="B277" s="45" t="s">
        <v>86</v>
      </c>
      <c r="C277" s="166">
        <v>100</v>
      </c>
      <c r="D277" s="168">
        <v>0.6</v>
      </c>
      <c r="E277" s="168">
        <v>0.6</v>
      </c>
      <c r="F277" s="168">
        <v>15.4</v>
      </c>
      <c r="G277" s="166">
        <v>72</v>
      </c>
      <c r="H277" s="167">
        <v>0.05</v>
      </c>
      <c r="I277" s="166">
        <v>6</v>
      </c>
      <c r="J277" s="166">
        <v>5</v>
      </c>
      <c r="K277" s="168">
        <v>0.4</v>
      </c>
      <c r="L277" s="166">
        <v>30</v>
      </c>
      <c r="M277" s="166">
        <v>22</v>
      </c>
      <c r="N277" s="166">
        <v>17</v>
      </c>
      <c r="O277" s="168">
        <v>0.6</v>
      </c>
    </row>
    <row r="278" spans="1:15" s="9" customFormat="1" x14ac:dyDescent="0.3">
      <c r="A278" s="415" t="s">
        <v>106</v>
      </c>
      <c r="B278" s="415"/>
      <c r="C278" s="171">
        <v>375</v>
      </c>
      <c r="D278" s="167">
        <v>19.29</v>
      </c>
      <c r="E278" s="167">
        <v>15.03</v>
      </c>
      <c r="F278" s="167">
        <v>35.9</v>
      </c>
      <c r="G278" s="167">
        <v>366.27</v>
      </c>
      <c r="H278" s="167">
        <v>0.15</v>
      </c>
      <c r="I278" s="167">
        <v>7.92</v>
      </c>
      <c r="J278" s="167">
        <v>110.05</v>
      </c>
      <c r="K278" s="167">
        <v>0.74</v>
      </c>
      <c r="L278" s="167">
        <v>376.49</v>
      </c>
      <c r="M278" s="167">
        <v>371.52</v>
      </c>
      <c r="N278" s="167">
        <v>66.66</v>
      </c>
      <c r="O278" s="167">
        <v>1.34</v>
      </c>
    </row>
    <row r="279" spans="1:15" x14ac:dyDescent="0.3">
      <c r="A279" s="415" t="s">
        <v>75</v>
      </c>
      <c r="B279" s="415"/>
      <c r="C279" s="170">
        <v>2065</v>
      </c>
      <c r="D279" s="167">
        <v>77.66</v>
      </c>
      <c r="E279" s="167">
        <v>80.27</v>
      </c>
      <c r="F279" s="167">
        <v>264.81</v>
      </c>
      <c r="G279" s="167">
        <v>2093.67</v>
      </c>
      <c r="H279" s="167">
        <v>1.67</v>
      </c>
      <c r="I279" s="167">
        <v>64.58</v>
      </c>
      <c r="J279" s="167">
        <v>599.96</v>
      </c>
      <c r="K279" s="167">
        <v>12.05</v>
      </c>
      <c r="L279" s="167">
        <v>862.68</v>
      </c>
      <c r="M279" s="167">
        <v>1292.8800000000001</v>
      </c>
      <c r="N279" s="166">
        <v>285</v>
      </c>
      <c r="O279" s="167">
        <v>19.21</v>
      </c>
    </row>
    <row r="280" spans="1:15" s="9" customFormat="1" x14ac:dyDescent="0.3">
      <c r="A280" s="62" t="s">
        <v>99</v>
      </c>
      <c r="B280" s="10" t="s">
        <v>480</v>
      </c>
      <c r="C280" s="11"/>
      <c r="D280" s="11"/>
      <c r="E280" s="11"/>
      <c r="F280" s="11"/>
      <c r="G280" s="11"/>
      <c r="H280" s="413"/>
      <c r="I280" s="413"/>
      <c r="J280" s="416"/>
      <c r="K280" s="416"/>
      <c r="L280" s="416"/>
      <c r="M280" s="416"/>
      <c r="N280" s="416"/>
      <c r="O280" s="416"/>
    </row>
    <row r="281" spans="1:15" s="9" customFormat="1" x14ac:dyDescent="0.3">
      <c r="A281" s="62" t="s">
        <v>100</v>
      </c>
      <c r="B281" s="10" t="s">
        <v>327</v>
      </c>
      <c r="C281" s="11"/>
      <c r="D281" s="11"/>
      <c r="E281" s="11"/>
      <c r="F281" s="11"/>
      <c r="G281" s="11"/>
      <c r="H281" s="413"/>
      <c r="I281" s="413"/>
      <c r="J281" s="412"/>
      <c r="K281" s="412"/>
      <c r="L281" s="412"/>
      <c r="M281" s="412"/>
      <c r="N281" s="412"/>
      <c r="O281" s="412"/>
    </row>
    <row r="282" spans="1:15" s="9" customFormat="1" x14ac:dyDescent="0.3">
      <c r="A282" s="63" t="s">
        <v>45</v>
      </c>
      <c r="B282" s="12" t="s">
        <v>83</v>
      </c>
      <c r="C282" s="13"/>
      <c r="D282" s="13"/>
      <c r="E282" s="13"/>
      <c r="F282" s="11"/>
      <c r="G282" s="11"/>
      <c r="H282" s="147"/>
      <c r="I282" s="147"/>
      <c r="J282" s="149"/>
      <c r="K282" s="149"/>
      <c r="L282" s="149"/>
      <c r="M282" s="149"/>
      <c r="N282" s="149"/>
      <c r="O282" s="149"/>
    </row>
    <row r="283" spans="1:15" s="9" customFormat="1" x14ac:dyDescent="0.3">
      <c r="A283" s="64" t="s">
        <v>47</v>
      </c>
      <c r="B283" s="14">
        <v>2</v>
      </c>
      <c r="C283" s="15"/>
      <c r="D283" s="11"/>
      <c r="E283" s="11"/>
      <c r="F283" s="11"/>
      <c r="G283" s="11"/>
      <c r="H283" s="147"/>
      <c r="I283" s="147"/>
      <c r="J283" s="149"/>
      <c r="K283" s="149"/>
      <c r="L283" s="149"/>
      <c r="M283" s="149"/>
      <c r="N283" s="149"/>
      <c r="O283" s="149"/>
    </row>
    <row r="284" spans="1:15" x14ac:dyDescent="0.3">
      <c r="A284" s="410" t="s">
        <v>48</v>
      </c>
      <c r="B284" s="410" t="s">
        <v>49</v>
      </c>
      <c r="C284" s="410" t="s">
        <v>50</v>
      </c>
      <c r="D284" s="417" t="s">
        <v>51</v>
      </c>
      <c r="E284" s="417"/>
      <c r="F284" s="417"/>
      <c r="G284" s="410" t="s">
        <v>52</v>
      </c>
      <c r="H284" s="417" t="s">
        <v>53</v>
      </c>
      <c r="I284" s="417"/>
      <c r="J284" s="417"/>
      <c r="K284" s="417"/>
      <c r="L284" s="417" t="s">
        <v>54</v>
      </c>
      <c r="M284" s="417"/>
      <c r="N284" s="417"/>
      <c r="O284" s="417"/>
    </row>
    <row r="285" spans="1:15" x14ac:dyDescent="0.3">
      <c r="A285" s="418"/>
      <c r="B285" s="411"/>
      <c r="C285" s="418"/>
      <c r="D285" s="148" t="s">
        <v>55</v>
      </c>
      <c r="E285" s="148" t="s">
        <v>56</v>
      </c>
      <c r="F285" s="148" t="s">
        <v>57</v>
      </c>
      <c r="G285" s="418"/>
      <c r="H285" s="148" t="s">
        <v>58</v>
      </c>
      <c r="I285" s="148" t="s">
        <v>59</v>
      </c>
      <c r="J285" s="148" t="s">
        <v>60</v>
      </c>
      <c r="K285" s="148" t="s">
        <v>61</v>
      </c>
      <c r="L285" s="148" t="s">
        <v>62</v>
      </c>
      <c r="M285" s="148" t="s">
        <v>63</v>
      </c>
      <c r="N285" s="148" t="s">
        <v>64</v>
      </c>
      <c r="O285" s="148" t="s">
        <v>65</v>
      </c>
    </row>
    <row r="286" spans="1:15" x14ac:dyDescent="0.3">
      <c r="A286" s="65">
        <v>1</v>
      </c>
      <c r="B286" s="44">
        <v>2</v>
      </c>
      <c r="C286" s="44">
        <v>3</v>
      </c>
      <c r="D286" s="44">
        <v>4</v>
      </c>
      <c r="E286" s="44">
        <v>5</v>
      </c>
      <c r="F286" s="44">
        <v>6</v>
      </c>
      <c r="G286" s="44">
        <v>7</v>
      </c>
      <c r="H286" s="44">
        <v>8</v>
      </c>
      <c r="I286" s="44">
        <v>9</v>
      </c>
      <c r="J286" s="44">
        <v>10</v>
      </c>
      <c r="K286" s="44">
        <v>11</v>
      </c>
      <c r="L286" s="44">
        <v>12</v>
      </c>
      <c r="M286" s="44">
        <v>13</v>
      </c>
      <c r="N286" s="44">
        <v>14</v>
      </c>
      <c r="O286" s="44">
        <v>15</v>
      </c>
    </row>
    <row r="287" spans="1:15" x14ac:dyDescent="0.3">
      <c r="A287" s="414" t="s">
        <v>66</v>
      </c>
      <c r="B287" s="414"/>
      <c r="C287" s="414"/>
      <c r="D287" s="414"/>
      <c r="E287" s="414"/>
      <c r="F287" s="414"/>
      <c r="G287" s="414"/>
      <c r="H287" s="414"/>
      <c r="I287" s="414"/>
      <c r="J287" s="414"/>
      <c r="K287" s="414"/>
      <c r="L287" s="414"/>
      <c r="M287" s="414"/>
      <c r="N287" s="414"/>
      <c r="O287" s="414"/>
    </row>
    <row r="288" spans="1:15" x14ac:dyDescent="0.3">
      <c r="A288" s="66" t="s">
        <v>301</v>
      </c>
      <c r="B288" s="45" t="s">
        <v>495</v>
      </c>
      <c r="C288" s="166">
        <v>105</v>
      </c>
      <c r="D288" s="168">
        <v>9.44</v>
      </c>
      <c r="E288" s="167">
        <v>18.59</v>
      </c>
      <c r="F288" s="167">
        <v>0.8</v>
      </c>
      <c r="G288" s="167">
        <v>225.79000000000002</v>
      </c>
      <c r="H288" s="167">
        <v>0.18</v>
      </c>
      <c r="I288" s="169">
        <v>0</v>
      </c>
      <c r="J288" s="169">
        <v>22.5</v>
      </c>
      <c r="K288" s="167">
        <v>0.28999999999999998</v>
      </c>
      <c r="L288" s="167">
        <v>15.28</v>
      </c>
      <c r="M288" s="167">
        <v>122.43</v>
      </c>
      <c r="N288" s="167">
        <v>15.69</v>
      </c>
      <c r="O288" s="167">
        <v>1.05</v>
      </c>
    </row>
    <row r="289" spans="1:15" x14ac:dyDescent="0.3">
      <c r="A289" s="65" t="s">
        <v>302</v>
      </c>
      <c r="B289" s="45" t="s">
        <v>229</v>
      </c>
      <c r="C289" s="166">
        <v>180</v>
      </c>
      <c r="D289" s="168">
        <v>5.4</v>
      </c>
      <c r="E289" s="167">
        <v>3.48</v>
      </c>
      <c r="F289" s="167">
        <v>44.02</v>
      </c>
      <c r="G289" s="167">
        <v>229.48</v>
      </c>
      <c r="H289" s="167">
        <v>0.32</v>
      </c>
      <c r="I289" s="166">
        <v>54</v>
      </c>
      <c r="J289" s="168">
        <v>8.1</v>
      </c>
      <c r="K289" s="167">
        <v>1.33</v>
      </c>
      <c r="L289" s="167">
        <v>29.21</v>
      </c>
      <c r="M289" s="168">
        <v>157.1</v>
      </c>
      <c r="N289" s="167">
        <v>62.23</v>
      </c>
      <c r="O289" s="167">
        <v>2.4500000000000002</v>
      </c>
    </row>
    <row r="290" spans="1:15" x14ac:dyDescent="0.3">
      <c r="A290" s="65" t="s">
        <v>280</v>
      </c>
      <c r="B290" s="45" t="s">
        <v>13</v>
      </c>
      <c r="C290" s="166">
        <v>200</v>
      </c>
      <c r="D290" s="167">
        <v>3.87</v>
      </c>
      <c r="E290" s="168">
        <v>3.1</v>
      </c>
      <c r="F290" s="167">
        <v>16.190000000000001</v>
      </c>
      <c r="G290" s="167">
        <v>109.45</v>
      </c>
      <c r="H290" s="167">
        <v>0.04</v>
      </c>
      <c r="I290" s="168">
        <v>1.3</v>
      </c>
      <c r="J290" s="167">
        <v>22.12</v>
      </c>
      <c r="K290" s="167">
        <v>0.11</v>
      </c>
      <c r="L290" s="167">
        <v>125.45</v>
      </c>
      <c r="M290" s="168">
        <v>116.2</v>
      </c>
      <c r="N290" s="166">
        <v>31</v>
      </c>
      <c r="O290" s="167">
        <v>1.01</v>
      </c>
    </row>
    <row r="291" spans="1:15" x14ac:dyDescent="0.3">
      <c r="A291" s="66"/>
      <c r="B291" s="45" t="s">
        <v>188</v>
      </c>
      <c r="C291" s="166">
        <v>40</v>
      </c>
      <c r="D291" s="167">
        <v>3.16</v>
      </c>
      <c r="E291" s="168">
        <v>0.4</v>
      </c>
      <c r="F291" s="167">
        <v>19.32</v>
      </c>
      <c r="G291" s="166">
        <v>94</v>
      </c>
      <c r="H291" s="167">
        <v>0.06</v>
      </c>
      <c r="I291" s="169"/>
      <c r="J291" s="169"/>
      <c r="K291" s="167">
        <v>0.52</v>
      </c>
      <c r="L291" s="168">
        <v>9.1999999999999993</v>
      </c>
      <c r="M291" s="168">
        <v>34.799999999999997</v>
      </c>
      <c r="N291" s="168">
        <v>13.2</v>
      </c>
      <c r="O291" s="168">
        <v>0.8</v>
      </c>
    </row>
    <row r="292" spans="1:15" x14ac:dyDescent="0.3">
      <c r="A292" s="65" t="s">
        <v>250</v>
      </c>
      <c r="B292" s="45" t="s">
        <v>77</v>
      </c>
      <c r="C292" s="166">
        <v>100</v>
      </c>
      <c r="D292" s="168">
        <v>0.4</v>
      </c>
      <c r="E292" s="168">
        <v>0.3</v>
      </c>
      <c r="F292" s="168">
        <v>10.3</v>
      </c>
      <c r="G292" s="166">
        <v>47</v>
      </c>
      <c r="H292" s="167">
        <v>0.02</v>
      </c>
      <c r="I292" s="166">
        <v>5</v>
      </c>
      <c r="J292" s="166">
        <v>2</v>
      </c>
      <c r="K292" s="168">
        <v>0.4</v>
      </c>
      <c r="L292" s="166">
        <v>19</v>
      </c>
      <c r="M292" s="166">
        <v>16</v>
      </c>
      <c r="N292" s="166">
        <v>12</v>
      </c>
      <c r="O292" s="168">
        <v>2.2999999999999998</v>
      </c>
    </row>
    <row r="293" spans="1:15" x14ac:dyDescent="0.3">
      <c r="A293" s="415" t="s">
        <v>70</v>
      </c>
      <c r="B293" s="415"/>
      <c r="C293" s="171">
        <v>625</v>
      </c>
      <c r="D293" s="167">
        <v>22.27</v>
      </c>
      <c r="E293" s="167">
        <v>25.87</v>
      </c>
      <c r="F293" s="167">
        <v>90.63</v>
      </c>
      <c r="G293" s="167">
        <v>705.72</v>
      </c>
      <c r="H293" s="167">
        <v>0.62</v>
      </c>
      <c r="I293" s="168">
        <v>60.3</v>
      </c>
      <c r="J293" s="167">
        <v>54.72</v>
      </c>
      <c r="K293" s="167">
        <v>2.65</v>
      </c>
      <c r="L293" s="167">
        <v>198.14</v>
      </c>
      <c r="M293" s="167">
        <v>446.53</v>
      </c>
      <c r="N293" s="167">
        <v>134.12</v>
      </c>
      <c r="O293" s="167">
        <v>7.61</v>
      </c>
    </row>
    <row r="294" spans="1:15" x14ac:dyDescent="0.3">
      <c r="A294" s="414" t="s">
        <v>16</v>
      </c>
      <c r="B294" s="414"/>
      <c r="C294" s="414"/>
      <c r="D294" s="414"/>
      <c r="E294" s="414"/>
      <c r="F294" s="414"/>
      <c r="G294" s="414"/>
      <c r="H294" s="414"/>
      <c r="I294" s="414"/>
      <c r="J294" s="414"/>
      <c r="K294" s="414"/>
      <c r="L294" s="414"/>
      <c r="M294" s="414"/>
      <c r="N294" s="414"/>
      <c r="O294" s="414"/>
    </row>
    <row r="295" spans="1:15" x14ac:dyDescent="0.3">
      <c r="A295" s="65" t="s">
        <v>303</v>
      </c>
      <c r="B295" s="45" t="s">
        <v>230</v>
      </c>
      <c r="C295" s="166">
        <v>100</v>
      </c>
      <c r="D295" s="168">
        <v>2.1</v>
      </c>
      <c r="E295" s="167">
        <v>5.18</v>
      </c>
      <c r="F295" s="167">
        <v>7.77</v>
      </c>
      <c r="G295" s="167">
        <v>86.35</v>
      </c>
      <c r="H295" s="167">
        <v>0.06</v>
      </c>
      <c r="I295" s="167">
        <v>34.35</v>
      </c>
      <c r="J295" s="168">
        <v>276.5</v>
      </c>
      <c r="K295" s="167">
        <v>2.38</v>
      </c>
      <c r="L295" s="167">
        <v>39.42</v>
      </c>
      <c r="M295" s="167">
        <v>46.16</v>
      </c>
      <c r="N295" s="167">
        <v>20.440000000000001</v>
      </c>
      <c r="O295" s="167">
        <v>0.69</v>
      </c>
    </row>
    <row r="296" spans="1:15" ht="33" x14ac:dyDescent="0.3">
      <c r="A296" s="68" t="s">
        <v>286</v>
      </c>
      <c r="B296" s="45" t="s">
        <v>496</v>
      </c>
      <c r="C296" s="166">
        <v>260</v>
      </c>
      <c r="D296" s="167">
        <v>7.5</v>
      </c>
      <c r="E296" s="167">
        <v>8.1</v>
      </c>
      <c r="F296" s="167">
        <v>19.209999999999997</v>
      </c>
      <c r="G296" s="167">
        <v>176.61</v>
      </c>
      <c r="H296" s="167">
        <v>0.28000000000000003</v>
      </c>
      <c r="I296" s="168">
        <v>12.1</v>
      </c>
      <c r="J296" s="168">
        <v>221.5</v>
      </c>
      <c r="K296" s="167">
        <v>2.44</v>
      </c>
      <c r="L296" s="167">
        <v>50.239999999999995</v>
      </c>
      <c r="M296" s="168">
        <v>169.03</v>
      </c>
      <c r="N296" s="167">
        <v>42.010000000000005</v>
      </c>
      <c r="O296" s="167">
        <v>2.29</v>
      </c>
    </row>
    <row r="297" spans="1:15" x14ac:dyDescent="0.3">
      <c r="A297" s="66" t="s">
        <v>304</v>
      </c>
      <c r="B297" s="45" t="s">
        <v>466</v>
      </c>
      <c r="C297" s="166">
        <v>280</v>
      </c>
      <c r="D297" s="167">
        <v>25.88</v>
      </c>
      <c r="E297" s="167">
        <v>22.63</v>
      </c>
      <c r="F297" s="167">
        <v>23.95</v>
      </c>
      <c r="G297" s="167">
        <v>405.56</v>
      </c>
      <c r="H297" s="167">
        <v>1.24</v>
      </c>
      <c r="I297" s="167">
        <v>59.54</v>
      </c>
      <c r="J297" s="167">
        <v>377.17</v>
      </c>
      <c r="K297" s="167">
        <v>2.29</v>
      </c>
      <c r="L297" s="167">
        <v>49.25</v>
      </c>
      <c r="M297" s="167">
        <v>287.33</v>
      </c>
      <c r="N297" s="167">
        <v>62.38</v>
      </c>
      <c r="O297" s="167">
        <v>3.41</v>
      </c>
    </row>
    <row r="298" spans="1:15" x14ac:dyDescent="0.3">
      <c r="A298" s="65" t="s">
        <v>269</v>
      </c>
      <c r="B298" s="45" t="s">
        <v>178</v>
      </c>
      <c r="C298" s="166">
        <v>200</v>
      </c>
      <c r="D298" s="167">
        <v>0.14000000000000001</v>
      </c>
      <c r="E298" s="168">
        <v>0.1</v>
      </c>
      <c r="F298" s="167">
        <v>12.62</v>
      </c>
      <c r="G298" s="167">
        <v>53.09</v>
      </c>
      <c r="H298" s="169"/>
      <c r="I298" s="166">
        <v>3</v>
      </c>
      <c r="J298" s="168">
        <v>1.6</v>
      </c>
      <c r="K298" s="168">
        <v>0.2</v>
      </c>
      <c r="L298" s="167">
        <v>5.33</v>
      </c>
      <c r="M298" s="168">
        <v>3.2</v>
      </c>
      <c r="N298" s="168">
        <v>1.4</v>
      </c>
      <c r="O298" s="167">
        <v>0.11</v>
      </c>
    </row>
    <row r="299" spans="1:15" x14ac:dyDescent="0.3">
      <c r="A299" s="66"/>
      <c r="B299" s="45" t="s">
        <v>188</v>
      </c>
      <c r="C299" s="166">
        <v>30</v>
      </c>
      <c r="D299" s="167">
        <v>2.37</v>
      </c>
      <c r="E299" s="168">
        <v>0.3</v>
      </c>
      <c r="F299" s="167">
        <v>14.49</v>
      </c>
      <c r="G299" s="168">
        <v>70.5</v>
      </c>
      <c r="H299" s="167">
        <v>0.05</v>
      </c>
      <c r="I299" s="169"/>
      <c r="J299" s="169"/>
      <c r="K299" s="167">
        <v>0.39</v>
      </c>
      <c r="L299" s="168">
        <v>6.9</v>
      </c>
      <c r="M299" s="168">
        <v>26.1</v>
      </c>
      <c r="N299" s="168">
        <v>9.9</v>
      </c>
      <c r="O299" s="168">
        <v>0.6</v>
      </c>
    </row>
    <row r="300" spans="1:15" x14ac:dyDescent="0.3">
      <c r="A300" s="66"/>
      <c r="B300" s="45" t="s">
        <v>194</v>
      </c>
      <c r="C300" s="166">
        <v>60</v>
      </c>
      <c r="D300" s="167">
        <v>3.36</v>
      </c>
      <c r="E300" s="167">
        <v>0.66</v>
      </c>
      <c r="F300" s="167">
        <v>29.64</v>
      </c>
      <c r="G300" s="168">
        <v>118.8</v>
      </c>
      <c r="H300" s="168">
        <v>0.1</v>
      </c>
      <c r="I300" s="169"/>
      <c r="J300" s="169"/>
      <c r="K300" s="167">
        <v>0.84</v>
      </c>
      <c r="L300" s="168">
        <v>17.399999999999999</v>
      </c>
      <c r="M300" s="166">
        <v>90</v>
      </c>
      <c r="N300" s="168">
        <v>28.2</v>
      </c>
      <c r="O300" s="167">
        <v>2.34</v>
      </c>
    </row>
    <row r="301" spans="1:15" x14ac:dyDescent="0.3">
      <c r="A301" s="65" t="s">
        <v>250</v>
      </c>
      <c r="B301" s="45" t="s">
        <v>69</v>
      </c>
      <c r="C301" s="166">
        <v>100</v>
      </c>
      <c r="D301" s="168">
        <v>0.4</v>
      </c>
      <c r="E301" s="168">
        <v>0.4</v>
      </c>
      <c r="F301" s="168">
        <v>9.8000000000000007</v>
      </c>
      <c r="G301" s="166">
        <v>47</v>
      </c>
      <c r="H301" s="167">
        <v>0.03</v>
      </c>
      <c r="I301" s="166">
        <v>10</v>
      </c>
      <c r="J301" s="166">
        <v>5</v>
      </c>
      <c r="K301" s="168">
        <v>0.2</v>
      </c>
      <c r="L301" s="166">
        <v>16</v>
      </c>
      <c r="M301" s="166">
        <v>11</v>
      </c>
      <c r="N301" s="166">
        <v>9</v>
      </c>
      <c r="O301" s="168">
        <v>2.2000000000000002</v>
      </c>
    </row>
    <row r="302" spans="1:15" x14ac:dyDescent="0.3">
      <c r="A302" s="415" t="s">
        <v>73</v>
      </c>
      <c r="B302" s="415"/>
      <c r="C302" s="170">
        <v>1030</v>
      </c>
      <c r="D302" s="167">
        <v>41.75</v>
      </c>
      <c r="E302" s="167">
        <v>37.369999999999997</v>
      </c>
      <c r="F302" s="167">
        <v>117.48</v>
      </c>
      <c r="G302" s="167">
        <v>957.91</v>
      </c>
      <c r="H302" s="167">
        <v>1.76</v>
      </c>
      <c r="I302" s="167">
        <v>118.99</v>
      </c>
      <c r="J302" s="167">
        <v>881.77</v>
      </c>
      <c r="K302" s="167">
        <v>8.74</v>
      </c>
      <c r="L302" s="167">
        <v>184.54</v>
      </c>
      <c r="M302" s="167">
        <v>632.82000000000005</v>
      </c>
      <c r="N302" s="167">
        <v>173.33</v>
      </c>
      <c r="O302" s="167">
        <v>11.64</v>
      </c>
    </row>
    <row r="303" spans="1:15" x14ac:dyDescent="0.3">
      <c r="A303" s="414" t="s">
        <v>18</v>
      </c>
      <c r="B303" s="414"/>
      <c r="C303" s="414"/>
      <c r="D303" s="414"/>
      <c r="E303" s="414"/>
      <c r="F303" s="414"/>
      <c r="G303" s="414"/>
      <c r="H303" s="414"/>
      <c r="I303" s="414"/>
      <c r="J303" s="414"/>
      <c r="K303" s="414"/>
      <c r="L303" s="414"/>
      <c r="M303" s="414"/>
      <c r="N303" s="414"/>
      <c r="O303" s="414"/>
    </row>
    <row r="304" spans="1:15" s="9" customFormat="1" x14ac:dyDescent="0.3">
      <c r="A304" s="66" t="s">
        <v>305</v>
      </c>
      <c r="B304" s="45" t="s">
        <v>90</v>
      </c>
      <c r="C304" s="166">
        <v>55</v>
      </c>
      <c r="D304" s="167">
        <v>8.77</v>
      </c>
      <c r="E304" s="167">
        <v>10.53</v>
      </c>
      <c r="F304" s="167">
        <v>11.52</v>
      </c>
      <c r="G304" s="167">
        <v>175.93</v>
      </c>
      <c r="H304" s="167">
        <v>0.08</v>
      </c>
      <c r="I304" s="169"/>
      <c r="J304" s="167">
        <v>85.65</v>
      </c>
      <c r="K304" s="167">
        <v>1.54</v>
      </c>
      <c r="L304" s="167">
        <v>118.05</v>
      </c>
      <c r="M304" s="168">
        <v>82.5</v>
      </c>
      <c r="N304" s="167">
        <v>14.45</v>
      </c>
      <c r="O304" s="168">
        <v>2.4</v>
      </c>
    </row>
    <row r="305" spans="1:15" s="9" customFormat="1" x14ac:dyDescent="0.3">
      <c r="A305" s="66" t="s">
        <v>265</v>
      </c>
      <c r="B305" s="45" t="s">
        <v>79</v>
      </c>
      <c r="C305" s="166">
        <v>200</v>
      </c>
      <c r="D305" s="168">
        <v>0.3</v>
      </c>
      <c r="E305" s="167">
        <v>0.06</v>
      </c>
      <c r="F305" s="168">
        <v>12.5</v>
      </c>
      <c r="G305" s="167">
        <v>53.93</v>
      </c>
      <c r="H305" s="169"/>
      <c r="I305" s="168">
        <v>30.1</v>
      </c>
      <c r="J305" s="167">
        <v>25.01</v>
      </c>
      <c r="K305" s="167">
        <v>0.11</v>
      </c>
      <c r="L305" s="167">
        <v>7.08</v>
      </c>
      <c r="M305" s="167">
        <v>8.75</v>
      </c>
      <c r="N305" s="167">
        <v>4.91</v>
      </c>
      <c r="O305" s="167">
        <v>0.94</v>
      </c>
    </row>
    <row r="306" spans="1:15" s="9" customFormat="1" x14ac:dyDescent="0.3">
      <c r="A306" s="65" t="s">
        <v>250</v>
      </c>
      <c r="B306" s="45" t="s">
        <v>77</v>
      </c>
      <c r="C306" s="166">
        <v>100</v>
      </c>
      <c r="D306" s="168">
        <v>0.4</v>
      </c>
      <c r="E306" s="168">
        <v>0.3</v>
      </c>
      <c r="F306" s="168">
        <v>10.3</v>
      </c>
      <c r="G306" s="166">
        <v>47</v>
      </c>
      <c r="H306" s="167">
        <v>0.02</v>
      </c>
      <c r="I306" s="166">
        <v>5</v>
      </c>
      <c r="J306" s="166">
        <v>2</v>
      </c>
      <c r="K306" s="168">
        <v>0.4</v>
      </c>
      <c r="L306" s="166">
        <v>19</v>
      </c>
      <c r="M306" s="166">
        <v>16</v>
      </c>
      <c r="N306" s="166">
        <v>12</v>
      </c>
      <c r="O306" s="168">
        <v>2.2999999999999998</v>
      </c>
    </row>
    <row r="307" spans="1:15" s="9" customFormat="1" x14ac:dyDescent="0.3">
      <c r="A307" s="415" t="s">
        <v>106</v>
      </c>
      <c r="B307" s="415"/>
      <c r="C307" s="171">
        <v>355</v>
      </c>
      <c r="D307" s="167">
        <v>9.4700000000000006</v>
      </c>
      <c r="E307" s="167">
        <v>10.89</v>
      </c>
      <c r="F307" s="167">
        <v>34.32</v>
      </c>
      <c r="G307" s="167">
        <v>276.86</v>
      </c>
      <c r="H307" s="168">
        <v>0.1</v>
      </c>
      <c r="I307" s="168">
        <v>35.1</v>
      </c>
      <c r="J307" s="167">
        <v>112.66</v>
      </c>
      <c r="K307" s="167">
        <v>2.0499999999999998</v>
      </c>
      <c r="L307" s="167">
        <v>144.13</v>
      </c>
      <c r="M307" s="167">
        <v>107.25</v>
      </c>
      <c r="N307" s="167">
        <v>31.36</v>
      </c>
      <c r="O307" s="167">
        <v>5.64</v>
      </c>
    </row>
    <row r="308" spans="1:15" x14ac:dyDescent="0.3">
      <c r="A308" s="415" t="s">
        <v>75</v>
      </c>
      <c r="B308" s="415"/>
      <c r="C308" s="170">
        <v>2010</v>
      </c>
      <c r="D308" s="167">
        <v>73.489999999999995</v>
      </c>
      <c r="E308" s="167">
        <v>74.13</v>
      </c>
      <c r="F308" s="167">
        <v>242.43</v>
      </c>
      <c r="G308" s="167">
        <v>1940.49</v>
      </c>
      <c r="H308" s="167">
        <v>2.48</v>
      </c>
      <c r="I308" s="167">
        <v>214.39</v>
      </c>
      <c r="J308" s="167">
        <v>1049.1500000000001</v>
      </c>
      <c r="K308" s="167">
        <v>13.44</v>
      </c>
      <c r="L308" s="167">
        <v>526.80999999999995</v>
      </c>
      <c r="M308" s="168">
        <v>1186.5999999999999</v>
      </c>
      <c r="N308" s="167">
        <v>338.81</v>
      </c>
      <c r="O308" s="167">
        <v>24.89</v>
      </c>
    </row>
    <row r="309" spans="1:15" s="9" customFormat="1" x14ac:dyDescent="0.3">
      <c r="A309" s="62" t="s">
        <v>99</v>
      </c>
      <c r="B309" s="10" t="s">
        <v>480</v>
      </c>
      <c r="C309" s="11"/>
      <c r="D309" s="11"/>
      <c r="E309" s="11"/>
      <c r="F309" s="11"/>
      <c r="G309" s="11"/>
      <c r="H309" s="413"/>
      <c r="I309" s="413"/>
      <c r="J309" s="416"/>
      <c r="K309" s="416"/>
      <c r="L309" s="416"/>
      <c r="M309" s="416"/>
      <c r="N309" s="416"/>
      <c r="O309" s="416"/>
    </row>
    <row r="310" spans="1:15" s="9" customFormat="1" x14ac:dyDescent="0.3">
      <c r="A310" s="62" t="s">
        <v>100</v>
      </c>
      <c r="B310" s="10" t="s">
        <v>327</v>
      </c>
      <c r="C310" s="11"/>
      <c r="D310" s="11"/>
      <c r="E310" s="11"/>
      <c r="F310" s="11"/>
      <c r="G310" s="11"/>
      <c r="H310" s="413"/>
      <c r="I310" s="413"/>
      <c r="J310" s="412"/>
      <c r="K310" s="412"/>
      <c r="L310" s="412"/>
      <c r="M310" s="412"/>
      <c r="N310" s="412"/>
      <c r="O310" s="412"/>
    </row>
    <row r="311" spans="1:15" s="9" customFormat="1" x14ac:dyDescent="0.3">
      <c r="A311" s="63" t="s">
        <v>45</v>
      </c>
      <c r="B311" s="12" t="s">
        <v>46</v>
      </c>
      <c r="C311" s="13"/>
      <c r="D311" s="13"/>
      <c r="E311" s="13"/>
      <c r="F311" s="11"/>
      <c r="G311" s="11"/>
      <c r="H311" s="147"/>
      <c r="I311" s="147"/>
      <c r="J311" s="149"/>
      <c r="K311" s="149"/>
      <c r="L311" s="149"/>
      <c r="M311" s="149"/>
      <c r="N311" s="149"/>
      <c r="O311" s="149"/>
    </row>
    <row r="312" spans="1:15" s="9" customFormat="1" x14ac:dyDescent="0.3">
      <c r="A312" s="64" t="s">
        <v>47</v>
      </c>
      <c r="B312" s="14">
        <v>3</v>
      </c>
      <c r="C312" s="15"/>
      <c r="D312" s="11"/>
      <c r="E312" s="11"/>
      <c r="F312" s="11"/>
      <c r="G312" s="11"/>
      <c r="H312" s="147"/>
      <c r="I312" s="147"/>
      <c r="J312" s="149"/>
      <c r="K312" s="149"/>
      <c r="L312" s="149"/>
      <c r="M312" s="149"/>
      <c r="N312" s="149"/>
      <c r="O312" s="149"/>
    </row>
    <row r="313" spans="1:15" s="9" customFormat="1" x14ac:dyDescent="0.3">
      <c r="A313" s="410" t="s">
        <v>48</v>
      </c>
      <c r="B313" s="410" t="s">
        <v>49</v>
      </c>
      <c r="C313" s="410" t="s">
        <v>50</v>
      </c>
      <c r="D313" s="417" t="s">
        <v>51</v>
      </c>
      <c r="E313" s="417"/>
      <c r="F313" s="417"/>
      <c r="G313" s="410" t="s">
        <v>52</v>
      </c>
      <c r="H313" s="417" t="s">
        <v>53</v>
      </c>
      <c r="I313" s="417"/>
      <c r="J313" s="417"/>
      <c r="K313" s="417"/>
      <c r="L313" s="417" t="s">
        <v>54</v>
      </c>
      <c r="M313" s="417"/>
      <c r="N313" s="417"/>
      <c r="O313" s="417"/>
    </row>
    <row r="314" spans="1:15" x14ac:dyDescent="0.3">
      <c r="A314" s="418"/>
      <c r="B314" s="411"/>
      <c r="C314" s="418"/>
      <c r="D314" s="148" t="s">
        <v>55</v>
      </c>
      <c r="E314" s="148" t="s">
        <v>56</v>
      </c>
      <c r="F314" s="148" t="s">
        <v>57</v>
      </c>
      <c r="G314" s="418"/>
      <c r="H314" s="148" t="s">
        <v>58</v>
      </c>
      <c r="I314" s="148" t="s">
        <v>59</v>
      </c>
      <c r="J314" s="148" t="s">
        <v>60</v>
      </c>
      <c r="K314" s="148" t="s">
        <v>61</v>
      </c>
      <c r="L314" s="148" t="s">
        <v>62</v>
      </c>
      <c r="M314" s="148" t="s">
        <v>63</v>
      </c>
      <c r="N314" s="148" t="s">
        <v>64</v>
      </c>
      <c r="O314" s="148" t="s">
        <v>65</v>
      </c>
    </row>
    <row r="315" spans="1:15" x14ac:dyDescent="0.3">
      <c r="A315" s="65">
        <v>1</v>
      </c>
      <c r="B315" s="44">
        <v>2</v>
      </c>
      <c r="C315" s="44">
        <v>3</v>
      </c>
      <c r="D315" s="44">
        <v>4</v>
      </c>
      <c r="E315" s="44">
        <v>5</v>
      </c>
      <c r="F315" s="44">
        <v>6</v>
      </c>
      <c r="G315" s="44">
        <v>7</v>
      </c>
      <c r="H315" s="44">
        <v>8</v>
      </c>
      <c r="I315" s="44">
        <v>9</v>
      </c>
      <c r="J315" s="44">
        <v>10</v>
      </c>
      <c r="K315" s="44">
        <v>11</v>
      </c>
      <c r="L315" s="44">
        <v>12</v>
      </c>
      <c r="M315" s="44">
        <v>13</v>
      </c>
      <c r="N315" s="44">
        <v>14</v>
      </c>
      <c r="O315" s="44">
        <v>15</v>
      </c>
    </row>
    <row r="316" spans="1:15" x14ac:dyDescent="0.3">
      <c r="A316" s="414" t="s">
        <v>66</v>
      </c>
      <c r="B316" s="414"/>
      <c r="C316" s="414"/>
      <c r="D316" s="414"/>
      <c r="E316" s="414"/>
      <c r="F316" s="414"/>
      <c r="G316" s="414"/>
      <c r="H316" s="414"/>
      <c r="I316" s="414"/>
      <c r="J316" s="414"/>
      <c r="K316" s="414"/>
      <c r="L316" s="414"/>
      <c r="M316" s="414"/>
      <c r="N316" s="414"/>
      <c r="O316" s="414"/>
    </row>
    <row r="317" spans="1:15" x14ac:dyDescent="0.3">
      <c r="A317" s="65" t="s">
        <v>245</v>
      </c>
      <c r="B317" s="45" t="s">
        <v>67</v>
      </c>
      <c r="C317" s="166">
        <v>10</v>
      </c>
      <c r="D317" s="167">
        <v>0.08</v>
      </c>
      <c r="E317" s="167">
        <v>7.25</v>
      </c>
      <c r="F317" s="167">
        <v>0.13</v>
      </c>
      <c r="G317" s="168">
        <v>66.099999999999994</v>
      </c>
      <c r="H317" s="169"/>
      <c r="I317" s="169"/>
      <c r="J317" s="166">
        <v>45</v>
      </c>
      <c r="K317" s="168">
        <v>0.1</v>
      </c>
      <c r="L317" s="168">
        <v>2.4</v>
      </c>
      <c r="M317" s="166">
        <v>3</v>
      </c>
      <c r="N317" s="167">
        <v>0.05</v>
      </c>
      <c r="O317" s="167">
        <v>0.02</v>
      </c>
    </row>
    <row r="318" spans="1:15" x14ac:dyDescent="0.3">
      <c r="A318" s="65" t="s">
        <v>246</v>
      </c>
      <c r="B318" s="45" t="s">
        <v>68</v>
      </c>
      <c r="C318" s="166">
        <v>15</v>
      </c>
      <c r="D318" s="167">
        <v>3.48</v>
      </c>
      <c r="E318" s="167">
        <v>4.43</v>
      </c>
      <c r="F318" s="169"/>
      <c r="G318" s="168">
        <v>54.6</v>
      </c>
      <c r="H318" s="167">
        <v>0.01</v>
      </c>
      <c r="I318" s="167">
        <v>0.11</v>
      </c>
      <c r="J318" s="168">
        <v>43.2</v>
      </c>
      <c r="K318" s="167">
        <v>0.08</v>
      </c>
      <c r="L318" s="166">
        <v>132</v>
      </c>
      <c r="M318" s="166">
        <v>75</v>
      </c>
      <c r="N318" s="167">
        <v>5.25</v>
      </c>
      <c r="O318" s="167">
        <v>0.15</v>
      </c>
    </row>
    <row r="319" spans="1:15" x14ac:dyDescent="0.3">
      <c r="A319" s="65" t="s">
        <v>247</v>
      </c>
      <c r="B319" s="45" t="s">
        <v>144</v>
      </c>
      <c r="C319" s="166">
        <v>40</v>
      </c>
      <c r="D319" s="167">
        <v>5.08</v>
      </c>
      <c r="E319" s="168">
        <v>4.5999999999999996</v>
      </c>
      <c r="F319" s="167">
        <v>0.28000000000000003</v>
      </c>
      <c r="G319" s="168">
        <v>62.8</v>
      </c>
      <c r="H319" s="167">
        <v>0.03</v>
      </c>
      <c r="I319" s="169"/>
      <c r="J319" s="166">
        <v>104</v>
      </c>
      <c r="K319" s="167">
        <v>0.24</v>
      </c>
      <c r="L319" s="166">
        <v>22</v>
      </c>
      <c r="M319" s="168">
        <v>76.8</v>
      </c>
      <c r="N319" s="168">
        <v>4.8</v>
      </c>
      <c r="O319" s="166">
        <v>1</v>
      </c>
    </row>
    <row r="320" spans="1:15" ht="33" x14ac:dyDescent="0.3">
      <c r="A320" s="65" t="s">
        <v>306</v>
      </c>
      <c r="B320" s="45" t="s">
        <v>169</v>
      </c>
      <c r="C320" s="166">
        <v>220</v>
      </c>
      <c r="D320" s="168">
        <v>5.9</v>
      </c>
      <c r="E320" s="167">
        <v>4.53</v>
      </c>
      <c r="F320" s="167">
        <v>46.59</v>
      </c>
      <c r="G320" s="167">
        <v>251.44</v>
      </c>
      <c r="H320" s="167">
        <v>0.16</v>
      </c>
      <c r="I320" s="167">
        <v>1.63</v>
      </c>
      <c r="J320" s="168">
        <v>25.5</v>
      </c>
      <c r="K320" s="167">
        <v>1.01</v>
      </c>
      <c r="L320" s="167">
        <v>37.869999999999997</v>
      </c>
      <c r="M320" s="167">
        <v>150.47999999999999</v>
      </c>
      <c r="N320" s="167">
        <v>32.24</v>
      </c>
      <c r="O320" s="167">
        <v>2.46</v>
      </c>
    </row>
    <row r="321" spans="1:15" x14ac:dyDescent="0.3">
      <c r="A321" s="65" t="s">
        <v>249</v>
      </c>
      <c r="B321" s="45" t="s">
        <v>12</v>
      </c>
      <c r="C321" s="166">
        <v>200</v>
      </c>
      <c r="D321" s="167">
        <v>0.26</v>
      </c>
      <c r="E321" s="167">
        <v>0.03</v>
      </c>
      <c r="F321" s="167">
        <v>11.26</v>
      </c>
      <c r="G321" s="167">
        <v>47.79</v>
      </c>
      <c r="H321" s="169"/>
      <c r="I321" s="168">
        <v>2.9</v>
      </c>
      <c r="J321" s="168">
        <v>0.5</v>
      </c>
      <c r="K321" s="167">
        <v>0.01</v>
      </c>
      <c r="L321" s="167">
        <v>8.08</v>
      </c>
      <c r="M321" s="167">
        <v>9.7799999999999994</v>
      </c>
      <c r="N321" s="167">
        <v>5.24</v>
      </c>
      <c r="O321" s="168">
        <v>0.9</v>
      </c>
    </row>
    <row r="322" spans="1:15" x14ac:dyDescent="0.3">
      <c r="A322" s="66"/>
      <c r="B322" s="45" t="s">
        <v>188</v>
      </c>
      <c r="C322" s="166">
        <v>40</v>
      </c>
      <c r="D322" s="167">
        <v>3.16</v>
      </c>
      <c r="E322" s="168">
        <v>0.4</v>
      </c>
      <c r="F322" s="167">
        <v>19.32</v>
      </c>
      <c r="G322" s="166">
        <v>94</v>
      </c>
      <c r="H322" s="167">
        <v>0.06</v>
      </c>
      <c r="I322" s="169"/>
      <c r="J322" s="169"/>
      <c r="K322" s="167">
        <v>0.52</v>
      </c>
      <c r="L322" s="168">
        <v>9.1999999999999993</v>
      </c>
      <c r="M322" s="168">
        <v>34.799999999999997</v>
      </c>
      <c r="N322" s="168">
        <v>13.2</v>
      </c>
      <c r="O322" s="168">
        <v>0.8</v>
      </c>
    </row>
    <row r="323" spans="1:15" x14ac:dyDescent="0.3">
      <c r="A323" s="65" t="s">
        <v>250</v>
      </c>
      <c r="B323" s="45" t="s">
        <v>69</v>
      </c>
      <c r="C323" s="166">
        <v>100</v>
      </c>
      <c r="D323" s="168">
        <v>0.4</v>
      </c>
      <c r="E323" s="168">
        <v>0.4</v>
      </c>
      <c r="F323" s="168">
        <v>9.8000000000000007</v>
      </c>
      <c r="G323" s="166">
        <v>47</v>
      </c>
      <c r="H323" s="167">
        <v>0.03</v>
      </c>
      <c r="I323" s="166">
        <v>10</v>
      </c>
      <c r="J323" s="166">
        <v>5</v>
      </c>
      <c r="K323" s="168">
        <v>0.2</v>
      </c>
      <c r="L323" s="166">
        <v>16</v>
      </c>
      <c r="M323" s="166">
        <v>11</v>
      </c>
      <c r="N323" s="166">
        <v>9</v>
      </c>
      <c r="O323" s="168">
        <v>2.2000000000000002</v>
      </c>
    </row>
    <row r="324" spans="1:15" x14ac:dyDescent="0.3">
      <c r="A324" s="415" t="s">
        <v>70</v>
      </c>
      <c r="B324" s="415"/>
      <c r="C324" s="171">
        <v>625</v>
      </c>
      <c r="D324" s="167">
        <v>18.36</v>
      </c>
      <c r="E324" s="167">
        <v>21.64</v>
      </c>
      <c r="F324" s="167">
        <v>87.38</v>
      </c>
      <c r="G324" s="167">
        <v>623.73</v>
      </c>
      <c r="H324" s="167">
        <v>0.28999999999999998</v>
      </c>
      <c r="I324" s="167">
        <v>14.64</v>
      </c>
      <c r="J324" s="168">
        <v>223.2</v>
      </c>
      <c r="K324" s="167">
        <v>2.16</v>
      </c>
      <c r="L324" s="167">
        <v>227.55</v>
      </c>
      <c r="M324" s="167">
        <v>360.86</v>
      </c>
      <c r="N324" s="167">
        <v>69.78</v>
      </c>
      <c r="O324" s="167">
        <v>7.53</v>
      </c>
    </row>
    <row r="325" spans="1:15" x14ac:dyDescent="0.3">
      <c r="A325" s="414" t="s">
        <v>16</v>
      </c>
      <c r="B325" s="414"/>
      <c r="C325" s="414"/>
      <c r="D325" s="414"/>
      <c r="E325" s="414"/>
      <c r="F325" s="414"/>
      <c r="G325" s="414"/>
      <c r="H325" s="414"/>
      <c r="I325" s="414"/>
      <c r="J325" s="414"/>
      <c r="K325" s="414"/>
      <c r="L325" s="414"/>
      <c r="M325" s="414"/>
      <c r="N325" s="414"/>
      <c r="O325" s="414"/>
    </row>
    <row r="326" spans="1:15" x14ac:dyDescent="0.3">
      <c r="A326" s="65" t="s">
        <v>307</v>
      </c>
      <c r="B326" s="45" t="s">
        <v>231</v>
      </c>
      <c r="C326" s="166">
        <v>100</v>
      </c>
      <c r="D326" s="167">
        <v>5.75</v>
      </c>
      <c r="E326" s="167">
        <v>11.22</v>
      </c>
      <c r="F326" s="167">
        <v>11.42</v>
      </c>
      <c r="G326" s="167">
        <v>169.83</v>
      </c>
      <c r="H326" s="167">
        <v>0.08</v>
      </c>
      <c r="I326" s="166">
        <v>14</v>
      </c>
      <c r="J326" s="168">
        <v>9.6</v>
      </c>
      <c r="K326" s="167">
        <v>3.43</v>
      </c>
      <c r="L326" s="166">
        <v>25</v>
      </c>
      <c r="M326" s="167">
        <v>98.23</v>
      </c>
      <c r="N326" s="167">
        <v>33.85</v>
      </c>
      <c r="O326" s="167">
        <v>0.98</v>
      </c>
    </row>
    <row r="327" spans="1:15" ht="33" x14ac:dyDescent="0.3">
      <c r="A327" s="65" t="s">
        <v>267</v>
      </c>
      <c r="B327" s="45" t="s">
        <v>487</v>
      </c>
      <c r="C327" s="166">
        <v>275</v>
      </c>
      <c r="D327" s="167">
        <v>4</v>
      </c>
      <c r="E327" s="167">
        <v>11.6</v>
      </c>
      <c r="F327" s="167">
        <v>12.89</v>
      </c>
      <c r="G327" s="167">
        <v>172.81</v>
      </c>
      <c r="H327" s="167">
        <v>0.26</v>
      </c>
      <c r="I327" s="167">
        <v>20.68</v>
      </c>
      <c r="J327" s="167">
        <v>223.29000000000002</v>
      </c>
      <c r="K327" s="167">
        <v>2.48</v>
      </c>
      <c r="L327" s="167">
        <v>48.540000000000006</v>
      </c>
      <c r="M327" s="167">
        <v>92.19</v>
      </c>
      <c r="N327" s="167">
        <v>29.06</v>
      </c>
      <c r="O327" s="167">
        <v>1.43</v>
      </c>
    </row>
    <row r="328" spans="1:15" x14ac:dyDescent="0.3">
      <c r="A328" s="65" t="s">
        <v>308</v>
      </c>
      <c r="B328" s="45" t="s">
        <v>232</v>
      </c>
      <c r="C328" s="166">
        <v>100</v>
      </c>
      <c r="D328" s="167">
        <v>16.079999999999998</v>
      </c>
      <c r="E328" s="167">
        <v>13.76</v>
      </c>
      <c r="F328" s="167">
        <v>1.39</v>
      </c>
      <c r="G328" s="167">
        <v>193.82</v>
      </c>
      <c r="H328" s="167">
        <v>0.56000000000000005</v>
      </c>
      <c r="I328" s="167">
        <v>4.72</v>
      </c>
      <c r="J328" s="169"/>
      <c r="K328" s="167">
        <v>2.71</v>
      </c>
      <c r="L328" s="167">
        <v>12.83</v>
      </c>
      <c r="M328" s="167">
        <v>166.21</v>
      </c>
      <c r="N328" s="167">
        <v>22.72</v>
      </c>
      <c r="O328" s="167">
        <v>2.4500000000000002</v>
      </c>
    </row>
    <row r="329" spans="1:15" x14ac:dyDescent="0.3">
      <c r="A329" s="65" t="s">
        <v>253</v>
      </c>
      <c r="B329" s="45" t="s">
        <v>71</v>
      </c>
      <c r="C329" s="166">
        <v>180</v>
      </c>
      <c r="D329" s="168">
        <v>8.1</v>
      </c>
      <c r="E329" s="167">
        <v>5.74</v>
      </c>
      <c r="F329" s="167">
        <v>36.61</v>
      </c>
      <c r="G329" s="167">
        <v>230.17</v>
      </c>
      <c r="H329" s="167">
        <v>0.28000000000000003</v>
      </c>
      <c r="I329" s="169"/>
      <c r="J329" s="167">
        <v>23.78</v>
      </c>
      <c r="K329" s="167">
        <v>0.56000000000000005</v>
      </c>
      <c r="L329" s="167">
        <v>15.53</v>
      </c>
      <c r="M329" s="167">
        <v>192.53</v>
      </c>
      <c r="N329" s="167">
        <v>128.12</v>
      </c>
      <c r="O329" s="167">
        <v>4.3099999999999996</v>
      </c>
    </row>
    <row r="330" spans="1:15" x14ac:dyDescent="0.3">
      <c r="A330" s="65" t="s">
        <v>254</v>
      </c>
      <c r="B330" s="45" t="s">
        <v>72</v>
      </c>
      <c r="C330" s="166">
        <v>200</v>
      </c>
      <c r="D330" s="167">
        <v>0.37</v>
      </c>
      <c r="E330" s="167">
        <v>0.02</v>
      </c>
      <c r="F330" s="167">
        <v>21.01</v>
      </c>
      <c r="G330" s="168">
        <v>86.9</v>
      </c>
      <c r="H330" s="169"/>
      <c r="I330" s="167">
        <v>0.34</v>
      </c>
      <c r="J330" s="167">
        <v>0.51</v>
      </c>
      <c r="K330" s="167">
        <v>0.17</v>
      </c>
      <c r="L330" s="168">
        <v>19.2</v>
      </c>
      <c r="M330" s="167">
        <v>13.09</v>
      </c>
      <c r="N330" s="168">
        <v>5.0999999999999996</v>
      </c>
      <c r="O330" s="167">
        <v>1.05</v>
      </c>
    </row>
    <row r="331" spans="1:15" x14ac:dyDescent="0.3">
      <c r="A331" s="66"/>
      <c r="B331" s="45" t="s">
        <v>188</v>
      </c>
      <c r="C331" s="166">
        <v>30</v>
      </c>
      <c r="D331" s="167">
        <v>2.37</v>
      </c>
      <c r="E331" s="168">
        <v>0.3</v>
      </c>
      <c r="F331" s="167">
        <v>14.49</v>
      </c>
      <c r="G331" s="168">
        <v>70.5</v>
      </c>
      <c r="H331" s="167">
        <v>0.05</v>
      </c>
      <c r="I331" s="169"/>
      <c r="J331" s="169"/>
      <c r="K331" s="167">
        <v>0.39</v>
      </c>
      <c r="L331" s="168">
        <v>6.9</v>
      </c>
      <c r="M331" s="168">
        <v>26.1</v>
      </c>
      <c r="N331" s="168">
        <v>9.9</v>
      </c>
      <c r="O331" s="168">
        <v>0.6</v>
      </c>
    </row>
    <row r="332" spans="1:15" x14ac:dyDescent="0.3">
      <c r="A332" s="66"/>
      <c r="B332" s="45" t="s">
        <v>194</v>
      </c>
      <c r="C332" s="166">
        <v>60</v>
      </c>
      <c r="D332" s="167">
        <v>3.36</v>
      </c>
      <c r="E332" s="167">
        <v>0.66</v>
      </c>
      <c r="F332" s="167">
        <v>29.64</v>
      </c>
      <c r="G332" s="168">
        <v>118.8</v>
      </c>
      <c r="H332" s="168">
        <v>0.1</v>
      </c>
      <c r="I332" s="169"/>
      <c r="J332" s="169"/>
      <c r="K332" s="167">
        <v>0.84</v>
      </c>
      <c r="L332" s="168">
        <v>17.399999999999999</v>
      </c>
      <c r="M332" s="166">
        <v>90</v>
      </c>
      <c r="N332" s="168">
        <v>28.2</v>
      </c>
      <c r="O332" s="167">
        <v>2.34</v>
      </c>
    </row>
    <row r="333" spans="1:15" x14ac:dyDescent="0.3">
      <c r="A333" s="65" t="s">
        <v>250</v>
      </c>
      <c r="B333" s="45" t="s">
        <v>77</v>
      </c>
      <c r="C333" s="166">
        <v>100</v>
      </c>
      <c r="D333" s="168">
        <v>0.4</v>
      </c>
      <c r="E333" s="168">
        <v>0.3</v>
      </c>
      <c r="F333" s="168">
        <v>10.3</v>
      </c>
      <c r="G333" s="166">
        <v>47</v>
      </c>
      <c r="H333" s="167">
        <v>0.02</v>
      </c>
      <c r="I333" s="166">
        <v>5</v>
      </c>
      <c r="J333" s="166">
        <v>2</v>
      </c>
      <c r="K333" s="168">
        <v>0.4</v>
      </c>
      <c r="L333" s="166">
        <v>19</v>
      </c>
      <c r="M333" s="166">
        <v>16</v>
      </c>
      <c r="N333" s="166">
        <v>12</v>
      </c>
      <c r="O333" s="168">
        <v>2.2999999999999998</v>
      </c>
    </row>
    <row r="334" spans="1:15" x14ac:dyDescent="0.3">
      <c r="A334" s="415" t="s">
        <v>73</v>
      </c>
      <c r="B334" s="415"/>
      <c r="C334" s="170">
        <v>1045</v>
      </c>
      <c r="D334" s="167">
        <v>40.43</v>
      </c>
      <c r="E334" s="167">
        <v>43.6</v>
      </c>
      <c r="F334" s="167">
        <v>137.75</v>
      </c>
      <c r="G334" s="167">
        <v>1089.83</v>
      </c>
      <c r="H334" s="167">
        <v>1.35</v>
      </c>
      <c r="I334" s="167">
        <v>44.74</v>
      </c>
      <c r="J334" s="167">
        <v>259.18</v>
      </c>
      <c r="K334" s="167">
        <v>10.98</v>
      </c>
      <c r="L334" s="168">
        <v>164.4</v>
      </c>
      <c r="M334" s="167">
        <v>694.35</v>
      </c>
      <c r="N334" s="167">
        <v>268.95</v>
      </c>
      <c r="O334" s="167">
        <v>15.46</v>
      </c>
    </row>
    <row r="335" spans="1:15" s="9" customFormat="1" x14ac:dyDescent="0.3">
      <c r="A335" s="414" t="s">
        <v>18</v>
      </c>
      <c r="B335" s="414"/>
      <c r="C335" s="414"/>
      <c r="D335" s="414"/>
      <c r="E335" s="414"/>
      <c r="F335" s="414"/>
      <c r="G335" s="414"/>
      <c r="H335" s="414"/>
      <c r="I335" s="414"/>
      <c r="J335" s="414"/>
      <c r="K335" s="414"/>
      <c r="L335" s="414"/>
      <c r="M335" s="414"/>
      <c r="N335" s="414"/>
      <c r="O335" s="414"/>
    </row>
    <row r="336" spans="1:15" s="9" customFormat="1" x14ac:dyDescent="0.3">
      <c r="A336" s="65" t="s">
        <v>293</v>
      </c>
      <c r="B336" s="45" t="s">
        <v>196</v>
      </c>
      <c r="C336" s="166">
        <v>100</v>
      </c>
      <c r="D336" s="167">
        <v>8.41</v>
      </c>
      <c r="E336" s="167">
        <v>9.2899999999999991</v>
      </c>
      <c r="F336" s="167">
        <v>41.03</v>
      </c>
      <c r="G336" s="167">
        <v>281.94</v>
      </c>
      <c r="H336" s="167">
        <v>0.11</v>
      </c>
      <c r="I336" s="167">
        <v>1.26</v>
      </c>
      <c r="J336" s="167">
        <v>45.86</v>
      </c>
      <c r="K336" s="167">
        <v>2.36</v>
      </c>
      <c r="L336" s="168">
        <v>182.2</v>
      </c>
      <c r="M336" s="167">
        <v>166.44</v>
      </c>
      <c r="N336" s="167">
        <v>25.51</v>
      </c>
      <c r="O336" s="167">
        <v>0.71</v>
      </c>
    </row>
    <row r="337" spans="1:15" s="9" customFormat="1" x14ac:dyDescent="0.3">
      <c r="A337" s="66"/>
      <c r="B337" s="45" t="s">
        <v>187</v>
      </c>
      <c r="C337" s="166">
        <v>200</v>
      </c>
      <c r="D337" s="166">
        <v>6</v>
      </c>
      <c r="E337" s="166">
        <v>5</v>
      </c>
      <c r="F337" s="168">
        <v>8.4</v>
      </c>
      <c r="G337" s="166">
        <v>102</v>
      </c>
      <c r="H337" s="167">
        <v>0.04</v>
      </c>
      <c r="I337" s="169"/>
      <c r="J337" s="169"/>
      <c r="K337" s="169"/>
      <c r="L337" s="166">
        <v>248</v>
      </c>
      <c r="M337" s="166">
        <v>184</v>
      </c>
      <c r="N337" s="166">
        <v>28</v>
      </c>
      <c r="O337" s="168">
        <v>0.2</v>
      </c>
    </row>
    <row r="338" spans="1:15" s="9" customFormat="1" x14ac:dyDescent="0.3">
      <c r="A338" s="66" t="s">
        <v>250</v>
      </c>
      <c r="B338" s="45" t="s">
        <v>195</v>
      </c>
      <c r="C338" s="166">
        <v>150</v>
      </c>
      <c r="D338" s="167">
        <v>1.35</v>
      </c>
      <c r="E338" s="168">
        <v>0.3</v>
      </c>
      <c r="F338" s="167">
        <v>12.15</v>
      </c>
      <c r="G338" s="168">
        <v>64.5</v>
      </c>
      <c r="H338" s="167">
        <v>0.06</v>
      </c>
      <c r="I338" s="166">
        <v>90</v>
      </c>
      <c r="J338" s="166">
        <v>12</v>
      </c>
      <c r="K338" s="168">
        <v>0.3</v>
      </c>
      <c r="L338" s="166">
        <v>51</v>
      </c>
      <c r="M338" s="168">
        <v>34.5</v>
      </c>
      <c r="N338" s="168">
        <v>19.5</v>
      </c>
      <c r="O338" s="167">
        <v>0.45</v>
      </c>
    </row>
    <row r="339" spans="1:15" x14ac:dyDescent="0.3">
      <c r="A339" s="415" t="s">
        <v>106</v>
      </c>
      <c r="B339" s="415"/>
      <c r="C339" s="171">
        <v>450</v>
      </c>
      <c r="D339" s="167">
        <v>15.76</v>
      </c>
      <c r="E339" s="167">
        <v>14.59</v>
      </c>
      <c r="F339" s="167">
        <v>61.58</v>
      </c>
      <c r="G339" s="167">
        <v>448.44</v>
      </c>
      <c r="H339" s="167">
        <v>0.21</v>
      </c>
      <c r="I339" s="167">
        <v>91.26</v>
      </c>
      <c r="J339" s="167">
        <v>57.86</v>
      </c>
      <c r="K339" s="167">
        <v>2.66</v>
      </c>
      <c r="L339" s="168">
        <v>481.2</v>
      </c>
      <c r="M339" s="167">
        <v>384.94</v>
      </c>
      <c r="N339" s="167">
        <v>73.010000000000005</v>
      </c>
      <c r="O339" s="167">
        <v>1.36</v>
      </c>
    </row>
    <row r="340" spans="1:15" x14ac:dyDescent="0.3">
      <c r="A340" s="415" t="s">
        <v>75</v>
      </c>
      <c r="B340" s="415"/>
      <c r="C340" s="170">
        <v>2120</v>
      </c>
      <c r="D340" s="167">
        <v>74.55</v>
      </c>
      <c r="E340" s="167">
        <v>79.83</v>
      </c>
      <c r="F340" s="167">
        <v>286.70999999999998</v>
      </c>
      <c r="G340" s="166">
        <v>2162</v>
      </c>
      <c r="H340" s="167">
        <v>1.85</v>
      </c>
      <c r="I340" s="167">
        <v>150.63999999999999</v>
      </c>
      <c r="J340" s="167">
        <v>540.24</v>
      </c>
      <c r="K340" s="168">
        <v>15.8</v>
      </c>
      <c r="L340" s="167">
        <v>873.15</v>
      </c>
      <c r="M340" s="167">
        <v>1440.15</v>
      </c>
      <c r="N340" s="167">
        <v>411.74</v>
      </c>
      <c r="O340" s="167">
        <v>24.35</v>
      </c>
    </row>
    <row r="341" spans="1:15" s="9" customFormat="1" x14ac:dyDescent="0.3">
      <c r="A341" s="62" t="s">
        <v>99</v>
      </c>
      <c r="B341" s="10" t="s">
        <v>480</v>
      </c>
      <c r="C341" s="11"/>
      <c r="D341" s="11"/>
      <c r="E341" s="11"/>
      <c r="F341" s="11"/>
      <c r="G341" s="11"/>
      <c r="H341" s="413"/>
      <c r="I341" s="413"/>
      <c r="J341" s="416"/>
      <c r="K341" s="416"/>
      <c r="L341" s="416"/>
      <c r="M341" s="416"/>
      <c r="N341" s="416"/>
      <c r="O341" s="416"/>
    </row>
    <row r="342" spans="1:15" s="9" customFormat="1" x14ac:dyDescent="0.3">
      <c r="A342" s="62" t="s">
        <v>100</v>
      </c>
      <c r="B342" s="10" t="s">
        <v>327</v>
      </c>
      <c r="C342" s="11"/>
      <c r="D342" s="11"/>
      <c r="E342" s="11"/>
      <c r="F342" s="11"/>
      <c r="G342" s="11"/>
      <c r="H342" s="413"/>
      <c r="I342" s="413"/>
      <c r="J342" s="412"/>
      <c r="K342" s="412"/>
      <c r="L342" s="412"/>
      <c r="M342" s="412"/>
      <c r="N342" s="412"/>
      <c r="O342" s="412"/>
    </row>
    <row r="343" spans="1:15" s="9" customFormat="1" x14ac:dyDescent="0.3">
      <c r="A343" s="63" t="s">
        <v>45</v>
      </c>
      <c r="B343" s="12" t="s">
        <v>76</v>
      </c>
      <c r="C343" s="13"/>
      <c r="D343" s="13"/>
      <c r="E343" s="13"/>
      <c r="F343" s="11"/>
      <c r="G343" s="11"/>
      <c r="H343" s="147"/>
      <c r="I343" s="147"/>
      <c r="J343" s="149"/>
      <c r="K343" s="149"/>
      <c r="L343" s="149"/>
      <c r="M343" s="149"/>
      <c r="N343" s="149"/>
      <c r="O343" s="149"/>
    </row>
    <row r="344" spans="1:15" s="9" customFormat="1" x14ac:dyDescent="0.3">
      <c r="A344" s="64" t="s">
        <v>47</v>
      </c>
      <c r="B344" s="14">
        <v>3</v>
      </c>
      <c r="C344" s="15"/>
      <c r="D344" s="11"/>
      <c r="E344" s="11"/>
      <c r="F344" s="11"/>
      <c r="G344" s="11"/>
      <c r="H344" s="147"/>
      <c r="I344" s="147"/>
      <c r="J344" s="149"/>
      <c r="K344" s="149"/>
      <c r="L344" s="149"/>
      <c r="M344" s="149"/>
      <c r="N344" s="149"/>
      <c r="O344" s="149"/>
    </row>
    <row r="345" spans="1:15" s="9" customFormat="1" x14ac:dyDescent="0.3">
      <c r="A345" s="410" t="s">
        <v>48</v>
      </c>
      <c r="B345" s="410" t="s">
        <v>49</v>
      </c>
      <c r="C345" s="410" t="s">
        <v>50</v>
      </c>
      <c r="D345" s="417" t="s">
        <v>51</v>
      </c>
      <c r="E345" s="417"/>
      <c r="F345" s="417"/>
      <c r="G345" s="410" t="s">
        <v>52</v>
      </c>
      <c r="H345" s="417" t="s">
        <v>53</v>
      </c>
      <c r="I345" s="417"/>
      <c r="J345" s="417"/>
      <c r="K345" s="417"/>
      <c r="L345" s="417" t="s">
        <v>54</v>
      </c>
      <c r="M345" s="417"/>
      <c r="N345" s="417"/>
      <c r="O345" s="417"/>
    </row>
    <row r="346" spans="1:15" x14ac:dyDescent="0.3">
      <c r="A346" s="418"/>
      <c r="B346" s="411"/>
      <c r="C346" s="418"/>
      <c r="D346" s="148" t="s">
        <v>55</v>
      </c>
      <c r="E346" s="148" t="s">
        <v>56</v>
      </c>
      <c r="F346" s="148" t="s">
        <v>57</v>
      </c>
      <c r="G346" s="418"/>
      <c r="H346" s="148" t="s">
        <v>58</v>
      </c>
      <c r="I346" s="148" t="s">
        <v>59</v>
      </c>
      <c r="J346" s="148" t="s">
        <v>60</v>
      </c>
      <c r="K346" s="148" t="s">
        <v>61</v>
      </c>
      <c r="L346" s="148" t="s">
        <v>62</v>
      </c>
      <c r="M346" s="148" t="s">
        <v>63</v>
      </c>
      <c r="N346" s="148" t="s">
        <v>64</v>
      </c>
      <c r="O346" s="148" t="s">
        <v>65</v>
      </c>
    </row>
    <row r="347" spans="1:15" x14ac:dyDescent="0.3">
      <c r="A347" s="65">
        <v>1</v>
      </c>
      <c r="B347" s="44">
        <v>2</v>
      </c>
      <c r="C347" s="44">
        <v>3</v>
      </c>
      <c r="D347" s="44">
        <v>4</v>
      </c>
      <c r="E347" s="44">
        <v>5</v>
      </c>
      <c r="F347" s="44">
        <v>6</v>
      </c>
      <c r="G347" s="44">
        <v>7</v>
      </c>
      <c r="H347" s="44">
        <v>8</v>
      </c>
      <c r="I347" s="44">
        <v>9</v>
      </c>
      <c r="J347" s="44">
        <v>10</v>
      </c>
      <c r="K347" s="44">
        <v>11</v>
      </c>
      <c r="L347" s="44">
        <v>12</v>
      </c>
      <c r="M347" s="44">
        <v>13</v>
      </c>
      <c r="N347" s="44">
        <v>14</v>
      </c>
      <c r="O347" s="44">
        <v>15</v>
      </c>
    </row>
    <row r="348" spans="1:15" x14ac:dyDescent="0.3">
      <c r="A348" s="414" t="s">
        <v>66</v>
      </c>
      <c r="B348" s="414"/>
      <c r="C348" s="414"/>
      <c r="D348" s="414"/>
      <c r="E348" s="414"/>
      <c r="F348" s="414"/>
      <c r="G348" s="414"/>
      <c r="H348" s="414"/>
      <c r="I348" s="414"/>
      <c r="J348" s="414"/>
      <c r="K348" s="414"/>
      <c r="L348" s="414"/>
      <c r="M348" s="414"/>
      <c r="N348" s="414"/>
      <c r="O348" s="414"/>
    </row>
    <row r="349" spans="1:15" x14ac:dyDescent="0.3">
      <c r="A349" s="65" t="s">
        <v>246</v>
      </c>
      <c r="B349" s="45" t="s">
        <v>68</v>
      </c>
      <c r="C349" s="166">
        <v>15</v>
      </c>
      <c r="D349" s="167">
        <v>3.48</v>
      </c>
      <c r="E349" s="167">
        <v>4.43</v>
      </c>
      <c r="F349" s="169"/>
      <c r="G349" s="168">
        <v>54.6</v>
      </c>
      <c r="H349" s="167">
        <v>0.01</v>
      </c>
      <c r="I349" s="167">
        <v>0.11</v>
      </c>
      <c r="J349" s="168">
        <v>43.2</v>
      </c>
      <c r="K349" s="167">
        <v>0.08</v>
      </c>
      <c r="L349" s="166">
        <v>132</v>
      </c>
      <c r="M349" s="166">
        <v>75</v>
      </c>
      <c r="N349" s="167">
        <v>5.25</v>
      </c>
      <c r="O349" s="167">
        <v>0.15</v>
      </c>
    </row>
    <row r="350" spans="1:15" ht="33" x14ac:dyDescent="0.3">
      <c r="A350" s="65" t="s">
        <v>300</v>
      </c>
      <c r="B350" s="45" t="s">
        <v>497</v>
      </c>
      <c r="C350" s="166">
        <v>230</v>
      </c>
      <c r="D350" s="167">
        <v>31.93</v>
      </c>
      <c r="E350" s="167">
        <v>17.970000000000002</v>
      </c>
      <c r="F350" s="167">
        <v>36.229999999999997</v>
      </c>
      <c r="G350" s="167">
        <v>440.9</v>
      </c>
      <c r="H350" s="167">
        <v>0.12</v>
      </c>
      <c r="I350" s="167">
        <v>4.72</v>
      </c>
      <c r="J350" s="167">
        <v>121.73</v>
      </c>
      <c r="K350" s="167">
        <v>0.78999999999999992</v>
      </c>
      <c r="L350" s="167">
        <v>288.91999999999996</v>
      </c>
      <c r="M350" s="167">
        <v>399.91</v>
      </c>
      <c r="N350" s="167">
        <v>51.17</v>
      </c>
      <c r="O350" s="167">
        <v>1.42</v>
      </c>
    </row>
    <row r="351" spans="1:15" x14ac:dyDescent="0.3">
      <c r="A351" s="65" t="s">
        <v>257</v>
      </c>
      <c r="B351" s="45" t="s">
        <v>36</v>
      </c>
      <c r="C351" s="166">
        <v>200</v>
      </c>
      <c r="D351" s="167">
        <v>1.82</v>
      </c>
      <c r="E351" s="167">
        <v>1.42</v>
      </c>
      <c r="F351" s="167">
        <v>13.74</v>
      </c>
      <c r="G351" s="167">
        <v>75.650000000000006</v>
      </c>
      <c r="H351" s="167">
        <v>0.02</v>
      </c>
      <c r="I351" s="167">
        <v>0.83</v>
      </c>
      <c r="J351" s="167">
        <v>12.82</v>
      </c>
      <c r="K351" s="167">
        <v>0.06</v>
      </c>
      <c r="L351" s="167">
        <v>72.48</v>
      </c>
      <c r="M351" s="167">
        <v>58.64</v>
      </c>
      <c r="N351" s="167">
        <v>12.24</v>
      </c>
      <c r="O351" s="167">
        <v>0.91</v>
      </c>
    </row>
    <row r="352" spans="1:15" x14ac:dyDescent="0.3">
      <c r="A352" s="65" t="s">
        <v>258</v>
      </c>
      <c r="B352" s="45" t="s">
        <v>197</v>
      </c>
      <c r="C352" s="166">
        <v>50</v>
      </c>
      <c r="D352" s="167">
        <v>4.5199999999999996</v>
      </c>
      <c r="E352" s="167">
        <v>4.93</v>
      </c>
      <c r="F352" s="167">
        <v>27.89</v>
      </c>
      <c r="G352" s="168">
        <v>173.9</v>
      </c>
      <c r="H352" s="167">
        <v>0.11</v>
      </c>
      <c r="I352" s="167">
        <v>7.0000000000000007E-2</v>
      </c>
      <c r="J352" s="168">
        <v>5.2</v>
      </c>
      <c r="K352" s="167">
        <v>1.01</v>
      </c>
      <c r="L352" s="167">
        <v>124.26</v>
      </c>
      <c r="M352" s="167">
        <v>94.52</v>
      </c>
      <c r="N352" s="167">
        <v>36.08</v>
      </c>
      <c r="O352" s="167">
        <v>1.1399999999999999</v>
      </c>
    </row>
    <row r="353" spans="1:15" x14ac:dyDescent="0.3">
      <c r="A353" s="65" t="s">
        <v>250</v>
      </c>
      <c r="B353" s="45" t="s">
        <v>77</v>
      </c>
      <c r="C353" s="166">
        <v>100</v>
      </c>
      <c r="D353" s="168">
        <v>0.4</v>
      </c>
      <c r="E353" s="168">
        <v>0.3</v>
      </c>
      <c r="F353" s="168">
        <v>10.3</v>
      </c>
      <c r="G353" s="166">
        <v>47</v>
      </c>
      <c r="H353" s="167">
        <v>0.02</v>
      </c>
      <c r="I353" s="166">
        <v>5</v>
      </c>
      <c r="J353" s="166">
        <v>2</v>
      </c>
      <c r="K353" s="168">
        <v>0.4</v>
      </c>
      <c r="L353" s="166">
        <v>19</v>
      </c>
      <c r="M353" s="166">
        <v>16</v>
      </c>
      <c r="N353" s="166">
        <v>12</v>
      </c>
      <c r="O353" s="168">
        <v>2.2999999999999998</v>
      </c>
    </row>
    <row r="354" spans="1:15" x14ac:dyDescent="0.3">
      <c r="A354" s="415" t="s">
        <v>70</v>
      </c>
      <c r="B354" s="415"/>
      <c r="C354" s="171">
        <v>595</v>
      </c>
      <c r="D354" s="167">
        <v>42.15</v>
      </c>
      <c r="E354" s="167">
        <v>29.05</v>
      </c>
      <c r="F354" s="167">
        <v>88.16</v>
      </c>
      <c r="G354" s="167">
        <v>792.05</v>
      </c>
      <c r="H354" s="167">
        <v>0.28000000000000003</v>
      </c>
      <c r="I354" s="167">
        <v>10.73</v>
      </c>
      <c r="J354" s="167">
        <v>184.95</v>
      </c>
      <c r="K354" s="167">
        <v>2.34</v>
      </c>
      <c r="L354" s="167">
        <v>636.66</v>
      </c>
      <c r="M354" s="167">
        <v>644.07000000000005</v>
      </c>
      <c r="N354" s="167">
        <v>116.74</v>
      </c>
      <c r="O354" s="167">
        <v>5.92</v>
      </c>
    </row>
    <row r="355" spans="1:15" x14ac:dyDescent="0.3">
      <c r="A355" s="414" t="s">
        <v>16</v>
      </c>
      <c r="B355" s="414"/>
      <c r="C355" s="414"/>
      <c r="D355" s="414"/>
      <c r="E355" s="414"/>
      <c r="F355" s="414"/>
      <c r="G355" s="414"/>
      <c r="H355" s="414"/>
      <c r="I355" s="414"/>
      <c r="J355" s="414"/>
      <c r="K355" s="414"/>
      <c r="L355" s="414"/>
      <c r="M355" s="414"/>
      <c r="N355" s="414"/>
      <c r="O355" s="414"/>
    </row>
    <row r="356" spans="1:15" x14ac:dyDescent="0.3">
      <c r="A356" s="65" t="s">
        <v>309</v>
      </c>
      <c r="B356" s="45" t="s">
        <v>233</v>
      </c>
      <c r="C356" s="166">
        <v>100</v>
      </c>
      <c r="D356" s="168">
        <v>1.3</v>
      </c>
      <c r="E356" s="167">
        <v>7.15</v>
      </c>
      <c r="F356" s="167">
        <v>8.17</v>
      </c>
      <c r="G356" s="167">
        <v>102.78</v>
      </c>
      <c r="H356" s="167">
        <v>0.05</v>
      </c>
      <c r="I356" s="167">
        <v>8.65</v>
      </c>
      <c r="J356" s="168">
        <v>235.6</v>
      </c>
      <c r="K356" s="168">
        <v>2.5</v>
      </c>
      <c r="L356" s="167">
        <v>28.27</v>
      </c>
      <c r="M356" s="167">
        <v>47.43</v>
      </c>
      <c r="N356" s="167">
        <v>50.78</v>
      </c>
      <c r="O356" s="168">
        <v>3.9</v>
      </c>
    </row>
    <row r="357" spans="1:15" ht="33" x14ac:dyDescent="0.3">
      <c r="A357" s="66" t="s">
        <v>260</v>
      </c>
      <c r="B357" s="45" t="s">
        <v>489</v>
      </c>
      <c r="C357" s="166">
        <v>270</v>
      </c>
      <c r="D357" s="167">
        <v>4.3</v>
      </c>
      <c r="E357" s="167">
        <v>10.25</v>
      </c>
      <c r="F357" s="167">
        <v>14.91</v>
      </c>
      <c r="G357" s="167">
        <v>164.65</v>
      </c>
      <c r="H357" s="167">
        <v>0.16999999999999998</v>
      </c>
      <c r="I357" s="167">
        <v>20.64</v>
      </c>
      <c r="J357" s="167">
        <v>231.65</v>
      </c>
      <c r="K357" s="167">
        <v>2.84</v>
      </c>
      <c r="L357" s="167">
        <v>35.85</v>
      </c>
      <c r="M357" s="167">
        <v>87.75</v>
      </c>
      <c r="N357" s="167">
        <v>26.009999999999998</v>
      </c>
      <c r="O357" s="167">
        <v>1.1399999999999999</v>
      </c>
    </row>
    <row r="358" spans="1:15" ht="33" x14ac:dyDescent="0.3">
      <c r="A358" s="66" t="s">
        <v>310</v>
      </c>
      <c r="B358" s="45" t="s">
        <v>498</v>
      </c>
      <c r="C358" s="166">
        <v>105</v>
      </c>
      <c r="D358" s="168">
        <v>20.14</v>
      </c>
      <c r="E358" s="167">
        <v>17.010000000000002</v>
      </c>
      <c r="F358" s="169">
        <v>7.0000000000000007E-2</v>
      </c>
      <c r="G358" s="167">
        <v>228.81</v>
      </c>
      <c r="H358" s="168">
        <v>0.1</v>
      </c>
      <c r="I358" s="169">
        <v>0</v>
      </c>
      <c r="J358" s="167">
        <v>40.08</v>
      </c>
      <c r="K358" s="167">
        <v>1.03</v>
      </c>
      <c r="L358" s="167">
        <v>12.069999999999999</v>
      </c>
      <c r="M358" s="167">
        <v>206.37</v>
      </c>
      <c r="N358" s="167">
        <v>22.67</v>
      </c>
      <c r="O358" s="168">
        <v>0.91</v>
      </c>
    </row>
    <row r="359" spans="1:15" x14ac:dyDescent="0.3">
      <c r="A359" s="65" t="s">
        <v>296</v>
      </c>
      <c r="B359" s="45" t="s">
        <v>225</v>
      </c>
      <c r="C359" s="166">
        <v>180</v>
      </c>
      <c r="D359" s="167">
        <v>3.94</v>
      </c>
      <c r="E359" s="167">
        <v>5.67</v>
      </c>
      <c r="F359" s="167">
        <v>26.52</v>
      </c>
      <c r="G359" s="167">
        <v>173.36</v>
      </c>
      <c r="H359" s="168">
        <v>0.2</v>
      </c>
      <c r="I359" s="167">
        <v>31.16</v>
      </c>
      <c r="J359" s="167">
        <v>37.78</v>
      </c>
      <c r="K359" s="167">
        <v>0.24</v>
      </c>
      <c r="L359" s="167">
        <v>52.28</v>
      </c>
      <c r="M359" s="168">
        <v>116.7</v>
      </c>
      <c r="N359" s="167">
        <v>39.479999999999997</v>
      </c>
      <c r="O359" s="167">
        <v>1.44</v>
      </c>
    </row>
    <row r="360" spans="1:15" x14ac:dyDescent="0.3">
      <c r="A360" s="67"/>
      <c r="B360" s="45" t="s">
        <v>201</v>
      </c>
      <c r="C360" s="166">
        <v>200</v>
      </c>
      <c r="D360" s="166">
        <v>1</v>
      </c>
      <c r="E360" s="168">
        <v>0.2</v>
      </c>
      <c r="F360" s="168">
        <v>20.2</v>
      </c>
      <c r="G360" s="166">
        <v>92</v>
      </c>
      <c r="H360" s="167">
        <v>0.02</v>
      </c>
      <c r="I360" s="166">
        <v>4</v>
      </c>
      <c r="J360" s="169"/>
      <c r="K360" s="168">
        <v>0.2</v>
      </c>
      <c r="L360" s="166">
        <v>14</v>
      </c>
      <c r="M360" s="166">
        <v>14</v>
      </c>
      <c r="N360" s="166">
        <v>8</v>
      </c>
      <c r="O360" s="168">
        <v>2.8</v>
      </c>
    </row>
    <row r="361" spans="1:15" x14ac:dyDescent="0.3">
      <c r="A361" s="66"/>
      <c r="B361" s="45" t="s">
        <v>188</v>
      </c>
      <c r="C361" s="166">
        <v>30</v>
      </c>
      <c r="D361" s="167">
        <v>2.37</v>
      </c>
      <c r="E361" s="168">
        <v>0.3</v>
      </c>
      <c r="F361" s="167">
        <v>14.49</v>
      </c>
      <c r="G361" s="168">
        <v>70.5</v>
      </c>
      <c r="H361" s="167">
        <v>0.05</v>
      </c>
      <c r="I361" s="169"/>
      <c r="J361" s="169"/>
      <c r="K361" s="167">
        <v>0.39</v>
      </c>
      <c r="L361" s="168">
        <v>6.9</v>
      </c>
      <c r="M361" s="168">
        <v>26.1</v>
      </c>
      <c r="N361" s="168">
        <v>9.9</v>
      </c>
      <c r="O361" s="168">
        <v>0.6</v>
      </c>
    </row>
    <row r="362" spans="1:15" x14ac:dyDescent="0.3">
      <c r="A362" s="66"/>
      <c r="B362" s="45" t="s">
        <v>194</v>
      </c>
      <c r="C362" s="166">
        <v>60</v>
      </c>
      <c r="D362" s="167">
        <v>3.36</v>
      </c>
      <c r="E362" s="167">
        <v>0.66</v>
      </c>
      <c r="F362" s="167">
        <v>29.64</v>
      </c>
      <c r="G362" s="168">
        <v>118.8</v>
      </c>
      <c r="H362" s="168">
        <v>0.1</v>
      </c>
      <c r="I362" s="169"/>
      <c r="J362" s="169"/>
      <c r="K362" s="167">
        <v>0.84</v>
      </c>
      <c r="L362" s="168">
        <v>17.399999999999999</v>
      </c>
      <c r="M362" s="166">
        <v>90</v>
      </c>
      <c r="N362" s="168">
        <v>28.2</v>
      </c>
      <c r="O362" s="167">
        <v>2.34</v>
      </c>
    </row>
    <row r="363" spans="1:15" x14ac:dyDescent="0.3">
      <c r="A363" s="65" t="s">
        <v>250</v>
      </c>
      <c r="B363" s="45" t="s">
        <v>69</v>
      </c>
      <c r="C363" s="166">
        <v>100</v>
      </c>
      <c r="D363" s="168">
        <v>0.4</v>
      </c>
      <c r="E363" s="168">
        <v>0.4</v>
      </c>
      <c r="F363" s="168">
        <v>9.8000000000000007</v>
      </c>
      <c r="G363" s="166">
        <v>47</v>
      </c>
      <c r="H363" s="167">
        <v>0.03</v>
      </c>
      <c r="I363" s="166">
        <v>10</v>
      </c>
      <c r="J363" s="166">
        <v>5</v>
      </c>
      <c r="K363" s="168">
        <v>0.2</v>
      </c>
      <c r="L363" s="166">
        <v>16</v>
      </c>
      <c r="M363" s="166">
        <v>11</v>
      </c>
      <c r="N363" s="166">
        <v>9</v>
      </c>
      <c r="O363" s="168">
        <v>2.2000000000000002</v>
      </c>
    </row>
    <row r="364" spans="1:15" s="9" customFormat="1" x14ac:dyDescent="0.3">
      <c r="A364" s="415" t="s">
        <v>73</v>
      </c>
      <c r="B364" s="415"/>
      <c r="C364" s="170">
        <v>1045</v>
      </c>
      <c r="D364" s="167">
        <v>36.81</v>
      </c>
      <c r="E364" s="167">
        <v>41.64</v>
      </c>
      <c r="F364" s="167">
        <v>123.8</v>
      </c>
      <c r="G364" s="168">
        <v>997.9</v>
      </c>
      <c r="H364" s="167">
        <v>0.72</v>
      </c>
      <c r="I364" s="167">
        <v>74.45</v>
      </c>
      <c r="J364" s="167">
        <v>550.11</v>
      </c>
      <c r="K364" s="167">
        <v>8.24</v>
      </c>
      <c r="L364" s="167">
        <v>182.77</v>
      </c>
      <c r="M364" s="167">
        <v>599.35</v>
      </c>
      <c r="N364" s="167">
        <v>194.04</v>
      </c>
      <c r="O364" s="167">
        <v>15.33</v>
      </c>
    </row>
    <row r="365" spans="1:15" s="9" customFormat="1" x14ac:dyDescent="0.3">
      <c r="A365" s="414" t="s">
        <v>18</v>
      </c>
      <c r="B365" s="414"/>
      <c r="C365" s="414"/>
      <c r="D365" s="414"/>
      <c r="E365" s="414"/>
      <c r="F365" s="414"/>
      <c r="G365" s="414"/>
      <c r="H365" s="414"/>
      <c r="I365" s="414"/>
      <c r="J365" s="414"/>
      <c r="K365" s="414"/>
      <c r="L365" s="414"/>
      <c r="M365" s="414"/>
      <c r="N365" s="414"/>
      <c r="O365" s="414"/>
    </row>
    <row r="366" spans="1:15" s="9" customFormat="1" x14ac:dyDescent="0.3">
      <c r="A366" s="66" t="s">
        <v>262</v>
      </c>
      <c r="B366" s="45" t="s">
        <v>202</v>
      </c>
      <c r="C366" s="166">
        <v>75</v>
      </c>
      <c r="D366" s="167">
        <v>9.7799999999999994</v>
      </c>
      <c r="E366" s="167">
        <v>7.63</v>
      </c>
      <c r="F366" s="167">
        <v>25.18</v>
      </c>
      <c r="G366" s="167">
        <v>208.34</v>
      </c>
      <c r="H366" s="167">
        <v>0.26</v>
      </c>
      <c r="I366" s="167">
        <v>1.04</v>
      </c>
      <c r="J366" s="168">
        <v>32.299999999999997</v>
      </c>
      <c r="K366" s="167">
        <v>1.01</v>
      </c>
      <c r="L366" s="167">
        <v>14.86</v>
      </c>
      <c r="M366" s="167">
        <v>100.94</v>
      </c>
      <c r="N366" s="167">
        <v>14.14</v>
      </c>
      <c r="O366" s="167">
        <v>1.39</v>
      </c>
    </row>
    <row r="367" spans="1:15" s="9" customFormat="1" x14ac:dyDescent="0.3">
      <c r="A367" s="65" t="s">
        <v>249</v>
      </c>
      <c r="B367" s="45" t="s">
        <v>12</v>
      </c>
      <c r="C367" s="166">
        <v>200</v>
      </c>
      <c r="D367" s="167">
        <v>0.26</v>
      </c>
      <c r="E367" s="167">
        <v>0.03</v>
      </c>
      <c r="F367" s="167">
        <v>11.26</v>
      </c>
      <c r="G367" s="167">
        <v>47.79</v>
      </c>
      <c r="H367" s="169"/>
      <c r="I367" s="168">
        <v>2.9</v>
      </c>
      <c r="J367" s="168">
        <v>0.5</v>
      </c>
      <c r="K367" s="167">
        <v>0.01</v>
      </c>
      <c r="L367" s="167">
        <v>8.08</v>
      </c>
      <c r="M367" s="167">
        <v>9.7799999999999994</v>
      </c>
      <c r="N367" s="167">
        <v>5.24</v>
      </c>
      <c r="O367" s="168">
        <v>0.9</v>
      </c>
    </row>
    <row r="368" spans="1:15" x14ac:dyDescent="0.3">
      <c r="A368" s="66" t="s">
        <v>250</v>
      </c>
      <c r="B368" s="45" t="s">
        <v>86</v>
      </c>
      <c r="C368" s="166">
        <v>100</v>
      </c>
      <c r="D368" s="168">
        <v>0.6</v>
      </c>
      <c r="E368" s="168">
        <v>0.6</v>
      </c>
      <c r="F368" s="168">
        <v>15.4</v>
      </c>
      <c r="G368" s="166">
        <v>72</v>
      </c>
      <c r="H368" s="167">
        <v>0.05</v>
      </c>
      <c r="I368" s="166">
        <v>6</v>
      </c>
      <c r="J368" s="166">
        <v>5</v>
      </c>
      <c r="K368" s="168">
        <v>0.4</v>
      </c>
      <c r="L368" s="166">
        <v>30</v>
      </c>
      <c r="M368" s="166">
        <v>22</v>
      </c>
      <c r="N368" s="166">
        <v>17</v>
      </c>
      <c r="O368" s="168">
        <v>0.6</v>
      </c>
    </row>
    <row r="369" spans="1:15" x14ac:dyDescent="0.3">
      <c r="A369" s="415" t="s">
        <v>106</v>
      </c>
      <c r="B369" s="415"/>
      <c r="C369" s="171">
        <v>375</v>
      </c>
      <c r="D369" s="167">
        <v>10.64</v>
      </c>
      <c r="E369" s="167">
        <v>8.26</v>
      </c>
      <c r="F369" s="167">
        <v>51.84</v>
      </c>
      <c r="G369" s="167">
        <v>328.13</v>
      </c>
      <c r="H369" s="167">
        <v>0.31</v>
      </c>
      <c r="I369" s="167">
        <v>9.94</v>
      </c>
      <c r="J369" s="168">
        <v>37.799999999999997</v>
      </c>
      <c r="K369" s="167">
        <v>1.42</v>
      </c>
      <c r="L369" s="167">
        <v>52.94</v>
      </c>
      <c r="M369" s="167">
        <v>132.72</v>
      </c>
      <c r="N369" s="167">
        <v>36.380000000000003</v>
      </c>
      <c r="O369" s="167">
        <v>2.89</v>
      </c>
    </row>
    <row r="370" spans="1:15" x14ac:dyDescent="0.3">
      <c r="A370" s="415" t="s">
        <v>75</v>
      </c>
      <c r="B370" s="415"/>
      <c r="C370" s="170">
        <v>2015</v>
      </c>
      <c r="D370" s="167">
        <v>89.6</v>
      </c>
      <c r="E370" s="167">
        <v>78.95</v>
      </c>
      <c r="F370" s="167">
        <v>263.8</v>
      </c>
      <c r="G370" s="167">
        <v>2118.08</v>
      </c>
      <c r="H370" s="167">
        <v>1.31</v>
      </c>
      <c r="I370" s="167">
        <v>95.12</v>
      </c>
      <c r="J370" s="167">
        <v>772.86</v>
      </c>
      <c r="K370" s="166">
        <v>12</v>
      </c>
      <c r="L370" s="167">
        <v>872.37</v>
      </c>
      <c r="M370" s="167">
        <v>1376.14</v>
      </c>
      <c r="N370" s="167">
        <v>347.16</v>
      </c>
      <c r="O370" s="167">
        <v>24.14</v>
      </c>
    </row>
    <row r="371" spans="1:15" s="9" customFormat="1" x14ac:dyDescent="0.3">
      <c r="A371" s="62" t="s">
        <v>99</v>
      </c>
      <c r="B371" s="10" t="s">
        <v>480</v>
      </c>
      <c r="C371" s="11"/>
      <c r="D371" s="11"/>
      <c r="E371" s="11"/>
      <c r="F371" s="11"/>
      <c r="G371" s="11"/>
      <c r="H371" s="413"/>
      <c r="I371" s="413"/>
      <c r="J371" s="416"/>
      <c r="K371" s="416"/>
      <c r="L371" s="416"/>
      <c r="M371" s="416"/>
      <c r="N371" s="416"/>
      <c r="O371" s="416"/>
    </row>
    <row r="372" spans="1:15" s="9" customFormat="1" x14ac:dyDescent="0.3">
      <c r="A372" s="62" t="s">
        <v>100</v>
      </c>
      <c r="B372" s="10" t="s">
        <v>327</v>
      </c>
      <c r="C372" s="11"/>
      <c r="D372" s="11"/>
      <c r="E372" s="11"/>
      <c r="F372" s="11"/>
      <c r="G372" s="11"/>
      <c r="H372" s="413"/>
      <c r="I372" s="413"/>
      <c r="J372" s="412"/>
      <c r="K372" s="412"/>
      <c r="L372" s="412"/>
      <c r="M372" s="412"/>
      <c r="N372" s="412"/>
      <c r="O372" s="412"/>
    </row>
    <row r="373" spans="1:15" s="9" customFormat="1" x14ac:dyDescent="0.3">
      <c r="A373" s="63" t="s">
        <v>45</v>
      </c>
      <c r="B373" s="12" t="s">
        <v>78</v>
      </c>
      <c r="C373" s="13"/>
      <c r="D373" s="13"/>
      <c r="E373" s="13"/>
      <c r="F373" s="11"/>
      <c r="G373" s="11"/>
      <c r="H373" s="147"/>
      <c r="I373" s="147"/>
      <c r="J373" s="149"/>
      <c r="K373" s="149"/>
      <c r="L373" s="149"/>
      <c r="M373" s="149"/>
      <c r="N373" s="149"/>
      <c r="O373" s="149"/>
    </row>
    <row r="374" spans="1:15" s="9" customFormat="1" x14ac:dyDescent="0.3">
      <c r="A374" s="64" t="s">
        <v>47</v>
      </c>
      <c r="B374" s="14">
        <v>3</v>
      </c>
      <c r="C374" s="15"/>
      <c r="D374" s="11"/>
      <c r="E374" s="11"/>
      <c r="F374" s="11"/>
      <c r="G374" s="11"/>
      <c r="H374" s="147"/>
      <c r="I374" s="147"/>
      <c r="J374" s="149"/>
      <c r="K374" s="149"/>
      <c r="L374" s="149"/>
      <c r="M374" s="149"/>
      <c r="N374" s="149"/>
      <c r="O374" s="149"/>
    </row>
    <row r="375" spans="1:15" s="9" customFormat="1" x14ac:dyDescent="0.3">
      <c r="A375" s="410" t="s">
        <v>48</v>
      </c>
      <c r="B375" s="410" t="s">
        <v>49</v>
      </c>
      <c r="C375" s="410" t="s">
        <v>50</v>
      </c>
      <c r="D375" s="417" t="s">
        <v>51</v>
      </c>
      <c r="E375" s="417"/>
      <c r="F375" s="417"/>
      <c r="G375" s="410" t="s">
        <v>52</v>
      </c>
      <c r="H375" s="417" t="s">
        <v>53</v>
      </c>
      <c r="I375" s="417"/>
      <c r="J375" s="417"/>
      <c r="K375" s="417"/>
      <c r="L375" s="417" t="s">
        <v>54</v>
      </c>
      <c r="M375" s="417"/>
      <c r="N375" s="417"/>
      <c r="O375" s="417"/>
    </row>
    <row r="376" spans="1:15" x14ac:dyDescent="0.3">
      <c r="A376" s="418"/>
      <c r="B376" s="411"/>
      <c r="C376" s="418"/>
      <c r="D376" s="148" t="s">
        <v>55</v>
      </c>
      <c r="E376" s="148" t="s">
        <v>56</v>
      </c>
      <c r="F376" s="148" t="s">
        <v>57</v>
      </c>
      <c r="G376" s="418"/>
      <c r="H376" s="148" t="s">
        <v>58</v>
      </c>
      <c r="I376" s="148" t="s">
        <v>59</v>
      </c>
      <c r="J376" s="148" t="s">
        <v>60</v>
      </c>
      <c r="K376" s="148" t="s">
        <v>61</v>
      </c>
      <c r="L376" s="148" t="s">
        <v>62</v>
      </c>
      <c r="M376" s="148" t="s">
        <v>63</v>
      </c>
      <c r="N376" s="148" t="s">
        <v>64</v>
      </c>
      <c r="O376" s="148" t="s">
        <v>65</v>
      </c>
    </row>
    <row r="377" spans="1:15" x14ac:dyDescent="0.3">
      <c r="A377" s="65">
        <v>1</v>
      </c>
      <c r="B377" s="44">
        <v>2</v>
      </c>
      <c r="C377" s="44">
        <v>3</v>
      </c>
      <c r="D377" s="44">
        <v>4</v>
      </c>
      <c r="E377" s="44">
        <v>5</v>
      </c>
      <c r="F377" s="44">
        <v>6</v>
      </c>
      <c r="G377" s="44">
        <v>7</v>
      </c>
      <c r="H377" s="44">
        <v>8</v>
      </c>
      <c r="I377" s="44">
        <v>9</v>
      </c>
      <c r="J377" s="44">
        <v>10</v>
      </c>
      <c r="K377" s="44">
        <v>11</v>
      </c>
      <c r="L377" s="44">
        <v>12</v>
      </c>
      <c r="M377" s="44">
        <v>13</v>
      </c>
      <c r="N377" s="44">
        <v>14</v>
      </c>
      <c r="O377" s="44">
        <v>15</v>
      </c>
    </row>
    <row r="378" spans="1:15" x14ac:dyDescent="0.3">
      <c r="A378" s="414" t="s">
        <v>66</v>
      </c>
      <c r="B378" s="414"/>
      <c r="C378" s="414"/>
      <c r="D378" s="414"/>
      <c r="E378" s="414"/>
      <c r="F378" s="414"/>
      <c r="G378" s="414"/>
      <c r="H378" s="414"/>
      <c r="I378" s="414"/>
      <c r="J378" s="414"/>
      <c r="K378" s="414"/>
      <c r="L378" s="414"/>
      <c r="M378" s="414"/>
      <c r="N378" s="414"/>
      <c r="O378" s="414"/>
    </row>
    <row r="379" spans="1:15" x14ac:dyDescent="0.3">
      <c r="A379" s="65" t="s">
        <v>245</v>
      </c>
      <c r="B379" s="45" t="s">
        <v>67</v>
      </c>
      <c r="C379" s="166">
        <v>10</v>
      </c>
      <c r="D379" s="167">
        <v>0.08</v>
      </c>
      <c r="E379" s="167">
        <v>7.25</v>
      </c>
      <c r="F379" s="167">
        <v>0.13</v>
      </c>
      <c r="G379" s="168">
        <v>66.099999999999994</v>
      </c>
      <c r="H379" s="169"/>
      <c r="I379" s="169"/>
      <c r="J379" s="166">
        <v>45</v>
      </c>
      <c r="K379" s="168">
        <v>0.1</v>
      </c>
      <c r="L379" s="168">
        <v>2.4</v>
      </c>
      <c r="M379" s="166">
        <v>3</v>
      </c>
      <c r="N379" s="167">
        <v>0.05</v>
      </c>
      <c r="O379" s="167">
        <v>0.02</v>
      </c>
    </row>
    <row r="380" spans="1:15" x14ac:dyDescent="0.3">
      <c r="A380" s="65" t="s">
        <v>311</v>
      </c>
      <c r="B380" s="45" t="s">
        <v>210</v>
      </c>
      <c r="C380" s="166">
        <v>100</v>
      </c>
      <c r="D380" s="167">
        <v>14.65</v>
      </c>
      <c r="E380" s="167">
        <v>5.57</v>
      </c>
      <c r="F380" s="166">
        <v>8</v>
      </c>
      <c r="G380" s="168">
        <v>137.5</v>
      </c>
      <c r="H380" s="167">
        <v>7.0000000000000007E-2</v>
      </c>
      <c r="I380" s="167">
        <v>0.24</v>
      </c>
      <c r="J380" s="168">
        <v>6.6</v>
      </c>
      <c r="K380" s="167">
        <v>0.41</v>
      </c>
      <c r="L380" s="168">
        <v>11.7</v>
      </c>
      <c r="M380" s="167">
        <v>127.76</v>
      </c>
      <c r="N380" s="167">
        <v>18.059999999999999</v>
      </c>
      <c r="O380" s="167">
        <v>0.85</v>
      </c>
    </row>
    <row r="381" spans="1:15" x14ac:dyDescent="0.3">
      <c r="A381" s="66" t="s">
        <v>279</v>
      </c>
      <c r="B381" s="45" t="s">
        <v>211</v>
      </c>
      <c r="C381" s="166">
        <v>180</v>
      </c>
      <c r="D381" s="167">
        <v>3.72</v>
      </c>
      <c r="E381" s="167">
        <v>9.51</v>
      </c>
      <c r="F381" s="167">
        <v>21.71</v>
      </c>
      <c r="G381" s="167">
        <v>188.68</v>
      </c>
      <c r="H381" s="167">
        <v>0.16</v>
      </c>
      <c r="I381" s="168">
        <v>46.7</v>
      </c>
      <c r="J381" s="167">
        <v>844.05</v>
      </c>
      <c r="K381" s="167">
        <v>4.37</v>
      </c>
      <c r="L381" s="167">
        <v>51.99</v>
      </c>
      <c r="M381" s="167">
        <v>102.66</v>
      </c>
      <c r="N381" s="167">
        <v>49.39</v>
      </c>
      <c r="O381" s="167">
        <v>1.66</v>
      </c>
    </row>
    <row r="382" spans="1:15" x14ac:dyDescent="0.3">
      <c r="A382" s="66" t="s">
        <v>265</v>
      </c>
      <c r="B382" s="45" t="s">
        <v>79</v>
      </c>
      <c r="C382" s="166">
        <v>200</v>
      </c>
      <c r="D382" s="168">
        <v>0.3</v>
      </c>
      <c r="E382" s="167">
        <v>0.06</v>
      </c>
      <c r="F382" s="168">
        <v>12.5</v>
      </c>
      <c r="G382" s="167">
        <v>53.93</v>
      </c>
      <c r="H382" s="169"/>
      <c r="I382" s="168">
        <v>30.1</v>
      </c>
      <c r="J382" s="167">
        <v>25.01</v>
      </c>
      <c r="K382" s="167">
        <v>0.11</v>
      </c>
      <c r="L382" s="167">
        <v>7.08</v>
      </c>
      <c r="M382" s="167">
        <v>8.75</v>
      </c>
      <c r="N382" s="167">
        <v>4.91</v>
      </c>
      <c r="O382" s="167">
        <v>0.94</v>
      </c>
    </row>
    <row r="383" spans="1:15" x14ac:dyDescent="0.3">
      <c r="A383" s="66"/>
      <c r="B383" s="45" t="s">
        <v>188</v>
      </c>
      <c r="C383" s="166">
        <v>40</v>
      </c>
      <c r="D383" s="167">
        <v>3.16</v>
      </c>
      <c r="E383" s="168">
        <v>0.4</v>
      </c>
      <c r="F383" s="167">
        <v>19.32</v>
      </c>
      <c r="G383" s="166">
        <v>94</v>
      </c>
      <c r="H383" s="167">
        <v>0.06</v>
      </c>
      <c r="I383" s="169"/>
      <c r="J383" s="169"/>
      <c r="K383" s="167">
        <v>0.52</v>
      </c>
      <c r="L383" s="168">
        <v>9.1999999999999993</v>
      </c>
      <c r="M383" s="168">
        <v>34.799999999999997</v>
      </c>
      <c r="N383" s="168">
        <v>13.2</v>
      </c>
      <c r="O383" s="168">
        <v>0.8</v>
      </c>
    </row>
    <row r="384" spans="1:15" x14ac:dyDescent="0.3">
      <c r="A384" s="65" t="s">
        <v>250</v>
      </c>
      <c r="B384" s="45" t="s">
        <v>69</v>
      </c>
      <c r="C384" s="166">
        <v>100</v>
      </c>
      <c r="D384" s="168">
        <v>0.4</v>
      </c>
      <c r="E384" s="168">
        <v>0.4</v>
      </c>
      <c r="F384" s="168">
        <v>9.8000000000000007</v>
      </c>
      <c r="G384" s="166">
        <v>47</v>
      </c>
      <c r="H384" s="167">
        <v>0.03</v>
      </c>
      <c r="I384" s="166">
        <v>10</v>
      </c>
      <c r="J384" s="166">
        <v>5</v>
      </c>
      <c r="K384" s="168">
        <v>0.2</v>
      </c>
      <c r="L384" s="166">
        <v>16</v>
      </c>
      <c r="M384" s="166">
        <v>11</v>
      </c>
      <c r="N384" s="166">
        <v>9</v>
      </c>
      <c r="O384" s="168">
        <v>2.2000000000000002</v>
      </c>
    </row>
    <row r="385" spans="1:15" x14ac:dyDescent="0.3">
      <c r="A385" s="415" t="s">
        <v>70</v>
      </c>
      <c r="B385" s="415"/>
      <c r="C385" s="171">
        <v>630</v>
      </c>
      <c r="D385" s="167">
        <v>22.31</v>
      </c>
      <c r="E385" s="167">
        <v>23.19</v>
      </c>
      <c r="F385" s="167">
        <v>71.459999999999994</v>
      </c>
      <c r="G385" s="167">
        <v>587.21</v>
      </c>
      <c r="H385" s="167">
        <v>0.32</v>
      </c>
      <c r="I385" s="167">
        <v>87.04</v>
      </c>
      <c r="J385" s="167">
        <v>925.66</v>
      </c>
      <c r="K385" s="167">
        <v>5.71</v>
      </c>
      <c r="L385" s="167">
        <v>98.37</v>
      </c>
      <c r="M385" s="167">
        <v>287.97000000000003</v>
      </c>
      <c r="N385" s="167">
        <v>94.61</v>
      </c>
      <c r="O385" s="167">
        <v>6.47</v>
      </c>
    </row>
    <row r="386" spans="1:15" x14ac:dyDescent="0.3">
      <c r="A386" s="414" t="s">
        <v>16</v>
      </c>
      <c r="B386" s="414"/>
      <c r="C386" s="414"/>
      <c r="D386" s="414"/>
      <c r="E386" s="414"/>
      <c r="F386" s="414"/>
      <c r="G386" s="414"/>
      <c r="H386" s="414"/>
      <c r="I386" s="414"/>
      <c r="J386" s="414"/>
      <c r="K386" s="414"/>
      <c r="L386" s="414"/>
      <c r="M386" s="414"/>
      <c r="N386" s="414"/>
      <c r="O386" s="414"/>
    </row>
    <row r="387" spans="1:15" x14ac:dyDescent="0.3">
      <c r="A387" s="65" t="s">
        <v>281</v>
      </c>
      <c r="B387" s="45" t="s">
        <v>212</v>
      </c>
      <c r="C387" s="166">
        <v>100</v>
      </c>
      <c r="D387" s="167">
        <v>1.27</v>
      </c>
      <c r="E387" s="167">
        <v>3.19</v>
      </c>
      <c r="F387" s="167">
        <v>4.5199999999999996</v>
      </c>
      <c r="G387" s="167">
        <v>53.07</v>
      </c>
      <c r="H387" s="167">
        <v>0.06</v>
      </c>
      <c r="I387" s="167">
        <v>19.59</v>
      </c>
      <c r="J387" s="167">
        <v>67.540000000000006</v>
      </c>
      <c r="K387" s="167">
        <v>1.76</v>
      </c>
      <c r="L387" s="167">
        <v>29.23</v>
      </c>
      <c r="M387" s="167">
        <v>47.47</v>
      </c>
      <c r="N387" s="166">
        <v>22</v>
      </c>
      <c r="O387" s="167">
        <v>0.97</v>
      </c>
    </row>
    <row r="388" spans="1:15" ht="33" x14ac:dyDescent="0.3">
      <c r="A388" s="65" t="s">
        <v>286</v>
      </c>
      <c r="B388" s="45" t="s">
        <v>454</v>
      </c>
      <c r="C388" s="166">
        <v>260</v>
      </c>
      <c r="D388" s="167">
        <v>4.9000000000000004</v>
      </c>
      <c r="E388" s="167">
        <v>5.93</v>
      </c>
      <c r="F388" s="167">
        <v>20.939999999999998</v>
      </c>
      <c r="G388" s="167">
        <v>152.08000000000001</v>
      </c>
      <c r="H388" s="167">
        <v>0.22999999999999998</v>
      </c>
      <c r="I388" s="168">
        <v>17.100000000000001</v>
      </c>
      <c r="J388" s="167">
        <v>222.25</v>
      </c>
      <c r="K388" s="167">
        <v>1.62</v>
      </c>
      <c r="L388" s="167">
        <v>20.96</v>
      </c>
      <c r="M388" s="167">
        <v>95.44</v>
      </c>
      <c r="N388" s="167">
        <v>28.54</v>
      </c>
      <c r="O388" s="167">
        <v>1.46</v>
      </c>
    </row>
    <row r="389" spans="1:15" x14ac:dyDescent="0.3">
      <c r="A389" s="65" t="s">
        <v>268</v>
      </c>
      <c r="B389" s="45" t="s">
        <v>499</v>
      </c>
      <c r="C389" s="166">
        <v>285</v>
      </c>
      <c r="D389" s="167">
        <v>22.38</v>
      </c>
      <c r="E389" s="167">
        <v>25.59</v>
      </c>
      <c r="F389" s="167">
        <v>69.429999999999993</v>
      </c>
      <c r="G389" s="167">
        <v>596.70999999999992</v>
      </c>
      <c r="H389" s="167">
        <v>0.35</v>
      </c>
      <c r="I389" s="167">
        <v>3.37</v>
      </c>
      <c r="J389" s="167">
        <v>179.77</v>
      </c>
      <c r="K389" s="167">
        <v>3</v>
      </c>
      <c r="L389" s="167">
        <v>62.93</v>
      </c>
      <c r="M389" s="167">
        <v>312.77</v>
      </c>
      <c r="N389" s="167">
        <v>46.81</v>
      </c>
      <c r="O389" s="167">
        <v>2.3299999999999996</v>
      </c>
    </row>
    <row r="390" spans="1:15" x14ac:dyDescent="0.3">
      <c r="A390" s="65" t="s">
        <v>269</v>
      </c>
      <c r="B390" s="45" t="s">
        <v>80</v>
      </c>
      <c r="C390" s="166">
        <v>200</v>
      </c>
      <c r="D390" s="168">
        <v>0.2</v>
      </c>
      <c r="E390" s="167">
        <v>0.08</v>
      </c>
      <c r="F390" s="167">
        <v>12.44</v>
      </c>
      <c r="G390" s="167">
        <v>52.69</v>
      </c>
      <c r="H390" s="167">
        <v>0.01</v>
      </c>
      <c r="I390" s="166">
        <v>40</v>
      </c>
      <c r="J390" s="168">
        <v>3.4</v>
      </c>
      <c r="K390" s="167">
        <v>0.14000000000000001</v>
      </c>
      <c r="L390" s="167">
        <v>7.53</v>
      </c>
      <c r="M390" s="168">
        <v>6.6</v>
      </c>
      <c r="N390" s="168">
        <v>6.2</v>
      </c>
      <c r="O390" s="167">
        <v>0.28999999999999998</v>
      </c>
    </row>
    <row r="391" spans="1:15" x14ac:dyDescent="0.3">
      <c r="A391" s="66"/>
      <c r="B391" s="45" t="s">
        <v>188</v>
      </c>
      <c r="C391" s="166">
        <v>30</v>
      </c>
      <c r="D391" s="167">
        <v>2.37</v>
      </c>
      <c r="E391" s="168">
        <v>0.3</v>
      </c>
      <c r="F391" s="167">
        <v>14.49</v>
      </c>
      <c r="G391" s="168">
        <v>70.5</v>
      </c>
      <c r="H391" s="167">
        <v>0.05</v>
      </c>
      <c r="I391" s="169"/>
      <c r="J391" s="169"/>
      <c r="K391" s="167">
        <v>0.39</v>
      </c>
      <c r="L391" s="168">
        <v>6.9</v>
      </c>
      <c r="M391" s="168">
        <v>26.1</v>
      </c>
      <c r="N391" s="168">
        <v>9.9</v>
      </c>
      <c r="O391" s="168">
        <v>0.6</v>
      </c>
    </row>
    <row r="392" spans="1:15" x14ac:dyDescent="0.3">
      <c r="A392" s="66"/>
      <c r="B392" s="45" t="s">
        <v>194</v>
      </c>
      <c r="C392" s="166">
        <v>60</v>
      </c>
      <c r="D392" s="167">
        <v>3.36</v>
      </c>
      <c r="E392" s="167">
        <v>0.66</v>
      </c>
      <c r="F392" s="167">
        <v>29.64</v>
      </c>
      <c r="G392" s="168">
        <v>118.8</v>
      </c>
      <c r="H392" s="168">
        <v>0.1</v>
      </c>
      <c r="I392" s="169"/>
      <c r="J392" s="169"/>
      <c r="K392" s="167">
        <v>0.84</v>
      </c>
      <c r="L392" s="168">
        <v>17.399999999999999</v>
      </c>
      <c r="M392" s="166">
        <v>90</v>
      </c>
      <c r="N392" s="168">
        <v>28.2</v>
      </c>
      <c r="O392" s="167">
        <v>2.34</v>
      </c>
    </row>
    <row r="393" spans="1:15" s="9" customFormat="1" x14ac:dyDescent="0.3">
      <c r="A393" s="65" t="s">
        <v>250</v>
      </c>
      <c r="B393" s="45" t="s">
        <v>77</v>
      </c>
      <c r="C393" s="166">
        <v>100</v>
      </c>
      <c r="D393" s="168">
        <v>0.4</v>
      </c>
      <c r="E393" s="168">
        <v>0.3</v>
      </c>
      <c r="F393" s="168">
        <v>10.3</v>
      </c>
      <c r="G393" s="166">
        <v>47</v>
      </c>
      <c r="H393" s="167">
        <v>0.02</v>
      </c>
      <c r="I393" s="166">
        <v>5</v>
      </c>
      <c r="J393" s="166">
        <v>2</v>
      </c>
      <c r="K393" s="168">
        <v>0.4</v>
      </c>
      <c r="L393" s="166">
        <v>19</v>
      </c>
      <c r="M393" s="166">
        <v>16</v>
      </c>
      <c r="N393" s="166">
        <v>12</v>
      </c>
      <c r="O393" s="168">
        <v>2.2999999999999998</v>
      </c>
    </row>
    <row r="394" spans="1:15" s="9" customFormat="1" x14ac:dyDescent="0.3">
      <c r="A394" s="415" t="s">
        <v>73</v>
      </c>
      <c r="B394" s="415"/>
      <c r="C394" s="170">
        <v>1035</v>
      </c>
      <c r="D394" s="167">
        <v>34.880000000000003</v>
      </c>
      <c r="E394" s="167">
        <v>36.049999999999997</v>
      </c>
      <c r="F394" s="167">
        <v>161.76</v>
      </c>
      <c r="G394" s="167">
        <v>1090.8499999999999</v>
      </c>
      <c r="H394" s="167">
        <v>0.82</v>
      </c>
      <c r="I394" s="167">
        <v>85.06</v>
      </c>
      <c r="J394" s="167">
        <v>474.96</v>
      </c>
      <c r="K394" s="167">
        <v>8.15</v>
      </c>
      <c r="L394" s="167">
        <v>163.95</v>
      </c>
      <c r="M394" s="167">
        <v>594.38</v>
      </c>
      <c r="N394" s="167">
        <v>153.65</v>
      </c>
      <c r="O394" s="167">
        <v>10.29</v>
      </c>
    </row>
    <row r="395" spans="1:15" s="9" customFormat="1" x14ac:dyDescent="0.3">
      <c r="A395" s="414" t="s">
        <v>18</v>
      </c>
      <c r="B395" s="414"/>
      <c r="C395" s="414"/>
      <c r="D395" s="414"/>
      <c r="E395" s="414"/>
      <c r="F395" s="414"/>
      <c r="G395" s="414"/>
      <c r="H395" s="414"/>
      <c r="I395" s="414"/>
      <c r="J395" s="414"/>
      <c r="K395" s="414"/>
      <c r="L395" s="414"/>
      <c r="M395" s="414"/>
      <c r="N395" s="414"/>
      <c r="O395" s="414"/>
    </row>
    <row r="396" spans="1:15" s="9" customFormat="1" x14ac:dyDescent="0.3">
      <c r="A396" s="66" t="s">
        <v>300</v>
      </c>
      <c r="B396" s="45" t="s">
        <v>204</v>
      </c>
      <c r="C396" s="166">
        <v>75</v>
      </c>
      <c r="D396" s="167">
        <v>12.89</v>
      </c>
      <c r="E396" s="167">
        <v>9.43</v>
      </c>
      <c r="F396" s="168">
        <v>12.3</v>
      </c>
      <c r="G396" s="167">
        <v>188.27</v>
      </c>
      <c r="H396" s="167">
        <v>0.04</v>
      </c>
      <c r="I396" s="167">
        <v>0.32</v>
      </c>
      <c r="J396" s="167">
        <v>65.05</v>
      </c>
      <c r="K396" s="167">
        <v>0.34</v>
      </c>
      <c r="L396" s="167">
        <v>110.49</v>
      </c>
      <c r="M396" s="167">
        <v>157.52000000000001</v>
      </c>
      <c r="N396" s="167">
        <v>17.66</v>
      </c>
      <c r="O396" s="167">
        <v>0.54</v>
      </c>
    </row>
    <row r="397" spans="1:15" x14ac:dyDescent="0.3">
      <c r="A397" s="66"/>
      <c r="B397" s="45" t="s">
        <v>205</v>
      </c>
      <c r="C397" s="166">
        <v>200</v>
      </c>
      <c r="D397" s="168">
        <v>8.1999999999999993</v>
      </c>
      <c r="E397" s="166">
        <v>3</v>
      </c>
      <c r="F397" s="168">
        <v>11.8</v>
      </c>
      <c r="G397" s="166">
        <v>114</v>
      </c>
      <c r="H397" s="167">
        <v>0.06</v>
      </c>
      <c r="I397" s="168">
        <v>1.2</v>
      </c>
      <c r="J397" s="166">
        <v>20</v>
      </c>
      <c r="K397" s="169"/>
      <c r="L397" s="166">
        <v>248</v>
      </c>
      <c r="M397" s="166">
        <v>190</v>
      </c>
      <c r="N397" s="166">
        <v>30</v>
      </c>
      <c r="O397" s="168">
        <v>0.2</v>
      </c>
    </row>
    <row r="398" spans="1:15" x14ac:dyDescent="0.3">
      <c r="A398" s="66" t="s">
        <v>250</v>
      </c>
      <c r="B398" s="45" t="s">
        <v>190</v>
      </c>
      <c r="C398" s="166">
        <v>100</v>
      </c>
      <c r="D398" s="168">
        <v>0.8</v>
      </c>
      <c r="E398" s="168">
        <v>0.4</v>
      </c>
      <c r="F398" s="168">
        <v>8.1</v>
      </c>
      <c r="G398" s="166">
        <v>47</v>
      </c>
      <c r="H398" s="167">
        <v>0.02</v>
      </c>
      <c r="I398" s="166">
        <v>180</v>
      </c>
      <c r="J398" s="166">
        <v>15</v>
      </c>
      <c r="K398" s="168">
        <v>0.3</v>
      </c>
      <c r="L398" s="166">
        <v>40</v>
      </c>
      <c r="M398" s="166">
        <v>34</v>
      </c>
      <c r="N398" s="166">
        <v>25</v>
      </c>
      <c r="O398" s="168">
        <v>0.8</v>
      </c>
    </row>
    <row r="399" spans="1:15" x14ac:dyDescent="0.3">
      <c r="A399" s="415" t="s">
        <v>106</v>
      </c>
      <c r="B399" s="415"/>
      <c r="C399" s="171">
        <v>375</v>
      </c>
      <c r="D399" s="167">
        <v>21.89</v>
      </c>
      <c r="E399" s="167">
        <v>12.83</v>
      </c>
      <c r="F399" s="167">
        <v>32.200000000000003</v>
      </c>
      <c r="G399" s="167">
        <v>349.27</v>
      </c>
      <c r="H399" s="167">
        <v>0.12</v>
      </c>
      <c r="I399" s="167">
        <v>181.52</v>
      </c>
      <c r="J399" s="167">
        <v>100.05</v>
      </c>
      <c r="K399" s="167">
        <v>0.64</v>
      </c>
      <c r="L399" s="167">
        <v>398.49</v>
      </c>
      <c r="M399" s="167">
        <v>381.52</v>
      </c>
      <c r="N399" s="167">
        <v>72.66</v>
      </c>
      <c r="O399" s="167">
        <v>1.54</v>
      </c>
    </row>
    <row r="400" spans="1:15" x14ac:dyDescent="0.3">
      <c r="A400" s="415" t="s">
        <v>75</v>
      </c>
      <c r="B400" s="415"/>
      <c r="C400" s="170">
        <v>2040</v>
      </c>
      <c r="D400" s="167">
        <v>79.08</v>
      </c>
      <c r="E400" s="167">
        <v>72.069999999999993</v>
      </c>
      <c r="F400" s="167">
        <v>265.42</v>
      </c>
      <c r="G400" s="167">
        <v>2027.33</v>
      </c>
      <c r="H400" s="167">
        <v>1.26</v>
      </c>
      <c r="I400" s="167">
        <v>353.62</v>
      </c>
      <c r="J400" s="167">
        <v>1500.67</v>
      </c>
      <c r="K400" s="168">
        <v>14.5</v>
      </c>
      <c r="L400" s="167">
        <v>660.81</v>
      </c>
      <c r="M400" s="167">
        <v>1263.8699999999999</v>
      </c>
      <c r="N400" s="167">
        <v>320.92</v>
      </c>
      <c r="O400" s="168">
        <v>18.3</v>
      </c>
    </row>
    <row r="401" spans="1:15" s="9" customFormat="1" x14ac:dyDescent="0.3">
      <c r="A401" s="62" t="s">
        <v>99</v>
      </c>
      <c r="B401" s="10" t="s">
        <v>480</v>
      </c>
      <c r="C401" s="11"/>
      <c r="D401" s="11"/>
      <c r="E401" s="11"/>
      <c r="F401" s="11"/>
      <c r="G401" s="11"/>
      <c r="H401" s="413"/>
      <c r="I401" s="413"/>
      <c r="J401" s="416"/>
      <c r="K401" s="416"/>
      <c r="L401" s="416"/>
      <c r="M401" s="416"/>
      <c r="N401" s="416"/>
      <c r="O401" s="416"/>
    </row>
    <row r="402" spans="1:15" s="9" customFormat="1" x14ac:dyDescent="0.3">
      <c r="A402" s="62" t="s">
        <v>100</v>
      </c>
      <c r="B402" s="10" t="s">
        <v>327</v>
      </c>
      <c r="C402" s="11"/>
      <c r="D402" s="11"/>
      <c r="E402" s="11"/>
      <c r="F402" s="11"/>
      <c r="G402" s="11"/>
      <c r="H402" s="413"/>
      <c r="I402" s="413"/>
      <c r="J402" s="412"/>
      <c r="K402" s="412"/>
      <c r="L402" s="412"/>
      <c r="M402" s="412"/>
      <c r="N402" s="412"/>
      <c r="O402" s="412"/>
    </row>
    <row r="403" spans="1:15" s="9" customFormat="1" x14ac:dyDescent="0.3">
      <c r="A403" s="63" t="s">
        <v>45</v>
      </c>
      <c r="B403" s="12" t="s">
        <v>81</v>
      </c>
      <c r="C403" s="13"/>
      <c r="D403" s="13"/>
      <c r="E403" s="13"/>
      <c r="F403" s="11"/>
      <c r="G403" s="11"/>
      <c r="H403" s="147"/>
      <c r="I403" s="147"/>
      <c r="J403" s="149"/>
      <c r="K403" s="149"/>
      <c r="L403" s="149"/>
      <c r="M403" s="149"/>
      <c r="N403" s="149"/>
      <c r="O403" s="149"/>
    </row>
    <row r="404" spans="1:15" s="9" customFormat="1" x14ac:dyDescent="0.3">
      <c r="A404" s="64" t="s">
        <v>47</v>
      </c>
      <c r="B404" s="14">
        <v>3</v>
      </c>
      <c r="C404" s="15"/>
      <c r="D404" s="11"/>
      <c r="E404" s="11"/>
      <c r="F404" s="11"/>
      <c r="G404" s="11"/>
      <c r="H404" s="147"/>
      <c r="I404" s="147"/>
      <c r="J404" s="149"/>
      <c r="K404" s="149"/>
      <c r="L404" s="149"/>
      <c r="M404" s="149"/>
      <c r="N404" s="149"/>
      <c r="O404" s="149"/>
    </row>
    <row r="405" spans="1:15" s="9" customFormat="1" x14ac:dyDescent="0.3">
      <c r="A405" s="410" t="s">
        <v>48</v>
      </c>
      <c r="B405" s="410" t="s">
        <v>49</v>
      </c>
      <c r="C405" s="410" t="s">
        <v>50</v>
      </c>
      <c r="D405" s="417" t="s">
        <v>51</v>
      </c>
      <c r="E405" s="417"/>
      <c r="F405" s="417"/>
      <c r="G405" s="410" t="s">
        <v>52</v>
      </c>
      <c r="H405" s="417" t="s">
        <v>53</v>
      </c>
      <c r="I405" s="417"/>
      <c r="J405" s="417"/>
      <c r="K405" s="417"/>
      <c r="L405" s="417" t="s">
        <v>54</v>
      </c>
      <c r="M405" s="417"/>
      <c r="N405" s="417"/>
      <c r="O405" s="417"/>
    </row>
    <row r="406" spans="1:15" x14ac:dyDescent="0.3">
      <c r="A406" s="418"/>
      <c r="B406" s="411"/>
      <c r="C406" s="418"/>
      <c r="D406" s="148" t="s">
        <v>55</v>
      </c>
      <c r="E406" s="148" t="s">
        <v>56</v>
      </c>
      <c r="F406" s="148" t="s">
        <v>57</v>
      </c>
      <c r="G406" s="418"/>
      <c r="H406" s="148" t="s">
        <v>58</v>
      </c>
      <c r="I406" s="148" t="s">
        <v>59</v>
      </c>
      <c r="J406" s="148" t="s">
        <v>60</v>
      </c>
      <c r="K406" s="148" t="s">
        <v>61</v>
      </c>
      <c r="L406" s="148" t="s">
        <v>62</v>
      </c>
      <c r="M406" s="148" t="s">
        <v>63</v>
      </c>
      <c r="N406" s="148" t="s">
        <v>64</v>
      </c>
      <c r="O406" s="148" t="s">
        <v>65</v>
      </c>
    </row>
    <row r="407" spans="1:15" x14ac:dyDescent="0.3">
      <c r="A407" s="65">
        <v>1</v>
      </c>
      <c r="B407" s="44">
        <v>2</v>
      </c>
      <c r="C407" s="44">
        <v>3</v>
      </c>
      <c r="D407" s="44">
        <v>4</v>
      </c>
      <c r="E407" s="44">
        <v>5</v>
      </c>
      <c r="F407" s="44">
        <v>6</v>
      </c>
      <c r="G407" s="44">
        <v>7</v>
      </c>
      <c r="H407" s="44">
        <v>8</v>
      </c>
      <c r="I407" s="44">
        <v>9</v>
      </c>
      <c r="J407" s="44">
        <v>10</v>
      </c>
      <c r="K407" s="44">
        <v>11</v>
      </c>
      <c r="L407" s="44">
        <v>12</v>
      </c>
      <c r="M407" s="44">
        <v>13</v>
      </c>
      <c r="N407" s="44">
        <v>14</v>
      </c>
      <c r="O407" s="44">
        <v>15</v>
      </c>
    </row>
    <row r="408" spans="1:15" x14ac:dyDescent="0.3">
      <c r="A408" s="414" t="s">
        <v>66</v>
      </c>
      <c r="B408" s="414"/>
      <c r="C408" s="414"/>
      <c r="D408" s="414"/>
      <c r="E408" s="414"/>
      <c r="F408" s="414"/>
      <c r="G408" s="414"/>
      <c r="H408" s="414"/>
      <c r="I408" s="414"/>
      <c r="J408" s="414"/>
      <c r="K408" s="414"/>
      <c r="L408" s="414"/>
      <c r="M408" s="414"/>
      <c r="N408" s="414"/>
      <c r="O408" s="414"/>
    </row>
    <row r="409" spans="1:15" x14ac:dyDescent="0.3">
      <c r="A409" s="65" t="s">
        <v>245</v>
      </c>
      <c r="B409" s="45" t="s">
        <v>67</v>
      </c>
      <c r="C409" s="166">
        <v>10</v>
      </c>
      <c r="D409" s="167">
        <v>0.08</v>
      </c>
      <c r="E409" s="167">
        <v>7.25</v>
      </c>
      <c r="F409" s="167">
        <v>0.13</v>
      </c>
      <c r="G409" s="168">
        <v>66.099999999999994</v>
      </c>
      <c r="H409" s="169"/>
      <c r="I409" s="169"/>
      <c r="J409" s="166">
        <v>45</v>
      </c>
      <c r="K409" s="168">
        <v>0.1</v>
      </c>
      <c r="L409" s="168">
        <v>2.4</v>
      </c>
      <c r="M409" s="166">
        <v>3</v>
      </c>
      <c r="N409" s="167">
        <v>0.05</v>
      </c>
      <c r="O409" s="167">
        <v>0.02</v>
      </c>
    </row>
    <row r="410" spans="1:15" x14ac:dyDescent="0.3">
      <c r="A410" s="65" t="s">
        <v>246</v>
      </c>
      <c r="B410" s="45" t="s">
        <v>68</v>
      </c>
      <c r="C410" s="166">
        <v>15</v>
      </c>
      <c r="D410" s="167">
        <v>3.48</v>
      </c>
      <c r="E410" s="167">
        <v>4.43</v>
      </c>
      <c r="F410" s="169"/>
      <c r="G410" s="168">
        <v>54.6</v>
      </c>
      <c r="H410" s="167">
        <v>0.01</v>
      </c>
      <c r="I410" s="167">
        <v>0.11</v>
      </c>
      <c r="J410" s="168">
        <v>43.2</v>
      </c>
      <c r="K410" s="167">
        <v>0.08</v>
      </c>
      <c r="L410" s="166">
        <v>132</v>
      </c>
      <c r="M410" s="166">
        <v>75</v>
      </c>
      <c r="N410" s="167">
        <v>5.25</v>
      </c>
      <c r="O410" s="167">
        <v>0.15</v>
      </c>
    </row>
    <row r="411" spans="1:15" x14ac:dyDescent="0.3">
      <c r="A411" s="66" t="s">
        <v>270</v>
      </c>
      <c r="B411" s="45" t="s">
        <v>206</v>
      </c>
      <c r="C411" s="166">
        <v>50</v>
      </c>
      <c r="D411" s="167">
        <v>4.84</v>
      </c>
      <c r="E411" s="168">
        <v>5.8</v>
      </c>
      <c r="F411" s="168">
        <v>0.9</v>
      </c>
      <c r="G411" s="167">
        <v>75.19</v>
      </c>
      <c r="H411" s="167">
        <v>0.03</v>
      </c>
      <c r="I411" s="167">
        <v>0.17</v>
      </c>
      <c r="J411" s="167">
        <v>102.86</v>
      </c>
      <c r="K411" s="167">
        <v>0.24</v>
      </c>
      <c r="L411" s="167">
        <v>36.25</v>
      </c>
      <c r="M411" s="167">
        <v>79.69</v>
      </c>
      <c r="N411" s="167">
        <v>6.09</v>
      </c>
      <c r="O411" s="168">
        <v>0.9</v>
      </c>
    </row>
    <row r="412" spans="1:15" x14ac:dyDescent="0.3">
      <c r="A412" s="65" t="s">
        <v>271</v>
      </c>
      <c r="B412" s="45" t="s">
        <v>170</v>
      </c>
      <c r="C412" s="166">
        <v>200</v>
      </c>
      <c r="D412" s="167">
        <v>6.45</v>
      </c>
      <c r="E412" s="167">
        <v>4.59</v>
      </c>
      <c r="F412" s="167">
        <v>22.76</v>
      </c>
      <c r="G412" s="167">
        <v>160.02000000000001</v>
      </c>
      <c r="H412" s="168">
        <v>0.3</v>
      </c>
      <c r="I412" s="167">
        <v>2.38</v>
      </c>
      <c r="J412" s="167">
        <v>170.14</v>
      </c>
      <c r="K412" s="167">
        <v>0.23</v>
      </c>
      <c r="L412" s="167">
        <v>220.11</v>
      </c>
      <c r="M412" s="167">
        <v>173.54</v>
      </c>
      <c r="N412" s="167">
        <v>28.34</v>
      </c>
      <c r="O412" s="167">
        <v>3.46</v>
      </c>
    </row>
    <row r="413" spans="1:15" x14ac:dyDescent="0.3">
      <c r="A413" s="65" t="s">
        <v>249</v>
      </c>
      <c r="B413" s="45" t="s">
        <v>12</v>
      </c>
      <c r="C413" s="166">
        <v>200</v>
      </c>
      <c r="D413" s="167">
        <v>0.26</v>
      </c>
      <c r="E413" s="167">
        <v>0.03</v>
      </c>
      <c r="F413" s="167">
        <v>11.26</v>
      </c>
      <c r="G413" s="167">
        <v>47.79</v>
      </c>
      <c r="H413" s="169"/>
      <c r="I413" s="168">
        <v>2.9</v>
      </c>
      <c r="J413" s="168">
        <v>0.5</v>
      </c>
      <c r="K413" s="167">
        <v>0.01</v>
      </c>
      <c r="L413" s="167">
        <v>8.08</v>
      </c>
      <c r="M413" s="167">
        <v>9.7799999999999994</v>
      </c>
      <c r="N413" s="167">
        <v>5.24</v>
      </c>
      <c r="O413" s="168">
        <v>0.9</v>
      </c>
    </row>
    <row r="414" spans="1:15" x14ac:dyDescent="0.3">
      <c r="A414" s="66"/>
      <c r="B414" s="45" t="s">
        <v>188</v>
      </c>
      <c r="C414" s="166">
        <v>40</v>
      </c>
      <c r="D414" s="167">
        <v>3.16</v>
      </c>
      <c r="E414" s="168">
        <v>0.4</v>
      </c>
      <c r="F414" s="167">
        <v>19.32</v>
      </c>
      <c r="G414" s="166">
        <v>94</v>
      </c>
      <c r="H414" s="167">
        <v>0.06</v>
      </c>
      <c r="I414" s="169"/>
      <c r="J414" s="169"/>
      <c r="K414" s="167">
        <v>0.52</v>
      </c>
      <c r="L414" s="168">
        <v>9.1999999999999993</v>
      </c>
      <c r="M414" s="168">
        <v>34.799999999999997</v>
      </c>
      <c r="N414" s="168">
        <v>13.2</v>
      </c>
      <c r="O414" s="168">
        <v>0.8</v>
      </c>
    </row>
    <row r="415" spans="1:15" x14ac:dyDescent="0.3">
      <c r="A415" s="66" t="s">
        <v>250</v>
      </c>
      <c r="B415" s="45" t="s">
        <v>77</v>
      </c>
      <c r="C415" s="166">
        <v>100</v>
      </c>
      <c r="D415" s="168">
        <v>0.4</v>
      </c>
      <c r="E415" s="168">
        <v>0.3</v>
      </c>
      <c r="F415" s="168">
        <v>10.3</v>
      </c>
      <c r="G415" s="166">
        <v>47</v>
      </c>
      <c r="H415" s="167">
        <v>0.02</v>
      </c>
      <c r="I415" s="166">
        <v>5</v>
      </c>
      <c r="J415" s="166">
        <v>2</v>
      </c>
      <c r="K415" s="168">
        <v>0.4</v>
      </c>
      <c r="L415" s="166">
        <v>19</v>
      </c>
      <c r="M415" s="166">
        <v>16</v>
      </c>
      <c r="N415" s="166">
        <v>12</v>
      </c>
      <c r="O415" s="168">
        <v>2.2999999999999998</v>
      </c>
    </row>
    <row r="416" spans="1:15" x14ac:dyDescent="0.3">
      <c r="A416" s="415" t="s">
        <v>70</v>
      </c>
      <c r="B416" s="415"/>
      <c r="C416" s="171">
        <v>615</v>
      </c>
      <c r="D416" s="167">
        <v>18.670000000000002</v>
      </c>
      <c r="E416" s="167">
        <v>22.8</v>
      </c>
      <c r="F416" s="167">
        <v>64.67</v>
      </c>
      <c r="G416" s="168">
        <v>544.70000000000005</v>
      </c>
      <c r="H416" s="167">
        <v>0.42</v>
      </c>
      <c r="I416" s="167">
        <v>10.56</v>
      </c>
      <c r="J416" s="168">
        <v>363.7</v>
      </c>
      <c r="K416" s="167">
        <v>1.58</v>
      </c>
      <c r="L416" s="167">
        <v>427.04</v>
      </c>
      <c r="M416" s="167">
        <v>391.81</v>
      </c>
      <c r="N416" s="167">
        <v>70.17</v>
      </c>
      <c r="O416" s="167">
        <v>8.5299999999999994</v>
      </c>
    </row>
    <row r="417" spans="1:15" x14ac:dyDescent="0.3">
      <c r="A417" s="414" t="s">
        <v>16</v>
      </c>
      <c r="B417" s="414"/>
      <c r="C417" s="414"/>
      <c r="D417" s="414"/>
      <c r="E417" s="414"/>
      <c r="F417" s="414"/>
      <c r="G417" s="414"/>
      <c r="H417" s="414"/>
      <c r="I417" s="414"/>
      <c r="J417" s="414"/>
      <c r="K417" s="414"/>
      <c r="L417" s="414"/>
      <c r="M417" s="414"/>
      <c r="N417" s="414"/>
      <c r="O417" s="414"/>
    </row>
    <row r="418" spans="1:15" ht="33" x14ac:dyDescent="0.3">
      <c r="A418" s="65" t="s">
        <v>290</v>
      </c>
      <c r="B418" s="45" t="s">
        <v>220</v>
      </c>
      <c r="C418" s="166">
        <v>100</v>
      </c>
      <c r="D418" s="167">
        <v>1.49</v>
      </c>
      <c r="E418" s="167">
        <v>5.46</v>
      </c>
      <c r="F418" s="168">
        <v>8.8000000000000007</v>
      </c>
      <c r="G418" s="167">
        <v>90.46</v>
      </c>
      <c r="H418" s="167">
        <v>0.05</v>
      </c>
      <c r="I418" s="167">
        <v>8.07</v>
      </c>
      <c r="J418" s="167">
        <v>361.75</v>
      </c>
      <c r="K418" s="167">
        <v>2.33</v>
      </c>
      <c r="L418" s="167">
        <v>18.16</v>
      </c>
      <c r="M418" s="167">
        <v>43.71</v>
      </c>
      <c r="N418" s="167">
        <v>19.149999999999999</v>
      </c>
      <c r="O418" s="167">
        <v>0.61</v>
      </c>
    </row>
    <row r="419" spans="1:15" x14ac:dyDescent="0.3">
      <c r="A419" s="65" t="s">
        <v>285</v>
      </c>
      <c r="B419" s="45" t="s">
        <v>500</v>
      </c>
      <c r="C419" s="166">
        <v>275</v>
      </c>
      <c r="D419" s="168">
        <v>5.0600000000000005</v>
      </c>
      <c r="E419" s="167">
        <v>13.02</v>
      </c>
      <c r="F419" s="167">
        <v>10.96</v>
      </c>
      <c r="G419" s="167">
        <v>182.94</v>
      </c>
      <c r="H419" s="167">
        <v>0.39</v>
      </c>
      <c r="I419" s="167">
        <v>38.729999999999997</v>
      </c>
      <c r="J419" s="168">
        <v>345.3</v>
      </c>
      <c r="K419" s="167">
        <v>4.3900000000000006</v>
      </c>
      <c r="L419" s="167">
        <v>58.96</v>
      </c>
      <c r="M419" s="167">
        <v>143.65</v>
      </c>
      <c r="N419" s="167">
        <v>77.53</v>
      </c>
      <c r="O419" s="167">
        <v>2.3199999999999998</v>
      </c>
    </row>
    <row r="420" spans="1:15" x14ac:dyDescent="0.3">
      <c r="A420" s="65" t="s">
        <v>312</v>
      </c>
      <c r="B420" s="45" t="s">
        <v>234</v>
      </c>
      <c r="C420" s="166">
        <v>280</v>
      </c>
      <c r="D420" s="167">
        <v>34.28</v>
      </c>
      <c r="E420" s="167">
        <v>19.27</v>
      </c>
      <c r="F420" s="167">
        <v>41.27</v>
      </c>
      <c r="G420" s="167">
        <v>476.01</v>
      </c>
      <c r="H420" s="167">
        <v>1.1200000000000001</v>
      </c>
      <c r="I420" s="168">
        <v>8.1999999999999993</v>
      </c>
      <c r="J420" s="166">
        <v>880</v>
      </c>
      <c r="K420" s="167">
        <v>2.21</v>
      </c>
      <c r="L420" s="167">
        <v>36.82</v>
      </c>
      <c r="M420" s="167">
        <v>408.24</v>
      </c>
      <c r="N420" s="168">
        <v>81.400000000000006</v>
      </c>
      <c r="O420" s="167">
        <v>5.29</v>
      </c>
    </row>
    <row r="421" spans="1:15" x14ac:dyDescent="0.3">
      <c r="A421" s="65" t="s">
        <v>276</v>
      </c>
      <c r="B421" s="45" t="s">
        <v>82</v>
      </c>
      <c r="C421" s="166">
        <v>200</v>
      </c>
      <c r="D421" s="167">
        <v>0.54</v>
      </c>
      <c r="E421" s="167">
        <v>0.22</v>
      </c>
      <c r="F421" s="167">
        <v>18.71</v>
      </c>
      <c r="G421" s="167">
        <v>89.33</v>
      </c>
      <c r="H421" s="167">
        <v>0.01</v>
      </c>
      <c r="I421" s="166">
        <v>160</v>
      </c>
      <c r="J421" s="167">
        <v>130.72</v>
      </c>
      <c r="K421" s="167">
        <v>0.61</v>
      </c>
      <c r="L421" s="167">
        <v>9.93</v>
      </c>
      <c r="M421" s="167">
        <v>2.72</v>
      </c>
      <c r="N421" s="167">
        <v>2.72</v>
      </c>
      <c r="O421" s="167">
        <v>0.51</v>
      </c>
    </row>
    <row r="422" spans="1:15" x14ac:dyDescent="0.3">
      <c r="A422" s="66"/>
      <c r="B422" s="45" t="s">
        <v>188</v>
      </c>
      <c r="C422" s="166">
        <v>30</v>
      </c>
      <c r="D422" s="167">
        <v>2.37</v>
      </c>
      <c r="E422" s="168">
        <v>0.3</v>
      </c>
      <c r="F422" s="167">
        <v>14.49</v>
      </c>
      <c r="G422" s="168">
        <v>70.5</v>
      </c>
      <c r="H422" s="167">
        <v>0.05</v>
      </c>
      <c r="I422" s="169"/>
      <c r="J422" s="169"/>
      <c r="K422" s="167">
        <v>0.39</v>
      </c>
      <c r="L422" s="168">
        <v>6.9</v>
      </c>
      <c r="M422" s="168">
        <v>26.1</v>
      </c>
      <c r="N422" s="168">
        <v>9.9</v>
      </c>
      <c r="O422" s="168">
        <v>0.6</v>
      </c>
    </row>
    <row r="423" spans="1:15" s="9" customFormat="1" x14ac:dyDescent="0.3">
      <c r="A423" s="66"/>
      <c r="B423" s="45" t="s">
        <v>194</v>
      </c>
      <c r="C423" s="166">
        <v>60</v>
      </c>
      <c r="D423" s="167">
        <v>3.36</v>
      </c>
      <c r="E423" s="167">
        <v>0.66</v>
      </c>
      <c r="F423" s="167">
        <v>29.64</v>
      </c>
      <c r="G423" s="168">
        <v>118.8</v>
      </c>
      <c r="H423" s="168">
        <v>0.1</v>
      </c>
      <c r="I423" s="169"/>
      <c r="J423" s="169"/>
      <c r="K423" s="167">
        <v>0.84</v>
      </c>
      <c r="L423" s="168">
        <v>17.399999999999999</v>
      </c>
      <c r="M423" s="166">
        <v>90</v>
      </c>
      <c r="N423" s="168">
        <v>28.2</v>
      </c>
      <c r="O423" s="167">
        <v>2.34</v>
      </c>
    </row>
    <row r="424" spans="1:15" s="9" customFormat="1" x14ac:dyDescent="0.3">
      <c r="A424" s="65" t="s">
        <v>250</v>
      </c>
      <c r="B424" s="45" t="s">
        <v>69</v>
      </c>
      <c r="C424" s="166">
        <v>100</v>
      </c>
      <c r="D424" s="168">
        <v>0.4</v>
      </c>
      <c r="E424" s="168">
        <v>0.4</v>
      </c>
      <c r="F424" s="168">
        <v>9.8000000000000007</v>
      </c>
      <c r="G424" s="166">
        <v>47</v>
      </c>
      <c r="H424" s="167">
        <v>0.03</v>
      </c>
      <c r="I424" s="166">
        <v>10</v>
      </c>
      <c r="J424" s="166">
        <v>5</v>
      </c>
      <c r="K424" s="168">
        <v>0.2</v>
      </c>
      <c r="L424" s="166">
        <v>16</v>
      </c>
      <c r="M424" s="166">
        <v>11</v>
      </c>
      <c r="N424" s="166">
        <v>9</v>
      </c>
      <c r="O424" s="168">
        <v>2.2000000000000002</v>
      </c>
    </row>
    <row r="425" spans="1:15" s="9" customFormat="1" x14ac:dyDescent="0.3">
      <c r="A425" s="415" t="s">
        <v>73</v>
      </c>
      <c r="B425" s="415"/>
      <c r="C425" s="170">
        <v>1045</v>
      </c>
      <c r="D425" s="167">
        <v>47.5</v>
      </c>
      <c r="E425" s="167">
        <v>39.33</v>
      </c>
      <c r="F425" s="167">
        <v>133.66999999999999</v>
      </c>
      <c r="G425" s="167">
        <v>1075.04</v>
      </c>
      <c r="H425" s="167">
        <v>1.75</v>
      </c>
      <c r="I425" s="166">
        <v>225</v>
      </c>
      <c r="J425" s="167">
        <v>1722.77</v>
      </c>
      <c r="K425" s="167">
        <v>10.97</v>
      </c>
      <c r="L425" s="167">
        <v>164.17</v>
      </c>
      <c r="M425" s="167">
        <v>725.42</v>
      </c>
      <c r="N425" s="168">
        <v>227.9</v>
      </c>
      <c r="O425" s="167">
        <v>13.87</v>
      </c>
    </row>
    <row r="426" spans="1:15" s="9" customFormat="1" x14ac:dyDescent="0.3">
      <c r="A426" s="414" t="s">
        <v>18</v>
      </c>
      <c r="B426" s="414"/>
      <c r="C426" s="414"/>
      <c r="D426" s="414"/>
      <c r="E426" s="414"/>
      <c r="F426" s="414"/>
      <c r="G426" s="414"/>
      <c r="H426" s="414"/>
      <c r="I426" s="414"/>
      <c r="J426" s="414"/>
      <c r="K426" s="414"/>
      <c r="L426" s="414"/>
      <c r="M426" s="414"/>
      <c r="N426" s="414"/>
      <c r="O426" s="414"/>
    </row>
    <row r="427" spans="1:15" x14ac:dyDescent="0.3">
      <c r="A427" s="66"/>
      <c r="B427" s="45" t="s">
        <v>91</v>
      </c>
      <c r="C427" s="166">
        <v>75</v>
      </c>
      <c r="D427" s="167">
        <v>13.38</v>
      </c>
      <c r="E427" s="167">
        <v>22.34</v>
      </c>
      <c r="F427" s="167">
        <v>30.59</v>
      </c>
      <c r="G427" s="167">
        <v>367.94</v>
      </c>
      <c r="H427" s="167">
        <v>0.09</v>
      </c>
      <c r="I427" s="167">
        <v>0.11</v>
      </c>
      <c r="J427" s="166">
        <v>145</v>
      </c>
      <c r="K427" s="167">
        <v>5.57</v>
      </c>
      <c r="L427" s="167">
        <v>150.59</v>
      </c>
      <c r="M427" s="167">
        <v>134.31</v>
      </c>
      <c r="N427" s="167">
        <v>13.74</v>
      </c>
      <c r="O427" s="167">
        <v>0.93</v>
      </c>
    </row>
    <row r="428" spans="1:15" x14ac:dyDescent="0.3">
      <c r="A428" s="67"/>
      <c r="B428" s="45" t="s">
        <v>201</v>
      </c>
      <c r="C428" s="166">
        <v>200</v>
      </c>
      <c r="D428" s="166">
        <v>1</v>
      </c>
      <c r="E428" s="168">
        <v>0.2</v>
      </c>
      <c r="F428" s="168">
        <v>20.2</v>
      </c>
      <c r="G428" s="166">
        <v>92</v>
      </c>
      <c r="H428" s="167">
        <v>0.02</v>
      </c>
      <c r="I428" s="166">
        <v>4</v>
      </c>
      <c r="J428" s="169"/>
      <c r="K428" s="168">
        <v>0.2</v>
      </c>
      <c r="L428" s="166">
        <v>14</v>
      </c>
      <c r="M428" s="166">
        <v>14</v>
      </c>
      <c r="N428" s="166">
        <v>8</v>
      </c>
      <c r="O428" s="168">
        <v>2.8</v>
      </c>
    </row>
    <row r="429" spans="1:15" x14ac:dyDescent="0.3">
      <c r="A429" s="65" t="s">
        <v>250</v>
      </c>
      <c r="B429" s="45" t="s">
        <v>77</v>
      </c>
      <c r="C429" s="166">
        <v>100</v>
      </c>
      <c r="D429" s="168">
        <v>0.4</v>
      </c>
      <c r="E429" s="168">
        <v>0.3</v>
      </c>
      <c r="F429" s="168">
        <v>10.3</v>
      </c>
      <c r="G429" s="166">
        <v>47</v>
      </c>
      <c r="H429" s="167">
        <v>0.02</v>
      </c>
      <c r="I429" s="166">
        <v>5</v>
      </c>
      <c r="J429" s="166">
        <v>2</v>
      </c>
      <c r="K429" s="168">
        <v>0.4</v>
      </c>
      <c r="L429" s="166">
        <v>19</v>
      </c>
      <c r="M429" s="166">
        <v>16</v>
      </c>
      <c r="N429" s="166">
        <v>12</v>
      </c>
      <c r="O429" s="168">
        <v>2.2999999999999998</v>
      </c>
    </row>
    <row r="430" spans="1:15" x14ac:dyDescent="0.3">
      <c r="A430" s="415" t="s">
        <v>106</v>
      </c>
      <c r="B430" s="415"/>
      <c r="C430" s="171">
        <v>375</v>
      </c>
      <c r="D430" s="167">
        <v>14.78</v>
      </c>
      <c r="E430" s="167">
        <v>22.84</v>
      </c>
      <c r="F430" s="167">
        <v>61.09</v>
      </c>
      <c r="G430" s="167">
        <v>506.94</v>
      </c>
      <c r="H430" s="167">
        <v>0.13</v>
      </c>
      <c r="I430" s="167">
        <v>9.11</v>
      </c>
      <c r="J430" s="166">
        <v>147</v>
      </c>
      <c r="K430" s="167">
        <v>6.17</v>
      </c>
      <c r="L430" s="167">
        <v>183.59</v>
      </c>
      <c r="M430" s="167">
        <v>164.31</v>
      </c>
      <c r="N430" s="167">
        <v>33.74</v>
      </c>
      <c r="O430" s="167">
        <v>6.03</v>
      </c>
    </row>
    <row r="431" spans="1:15" x14ac:dyDescent="0.3">
      <c r="A431" s="415" t="s">
        <v>75</v>
      </c>
      <c r="B431" s="415"/>
      <c r="C431" s="170">
        <v>2035</v>
      </c>
      <c r="D431" s="167">
        <v>80.95</v>
      </c>
      <c r="E431" s="167">
        <v>84.97</v>
      </c>
      <c r="F431" s="167">
        <v>259.43</v>
      </c>
      <c r="G431" s="167">
        <v>2126.6799999999998</v>
      </c>
      <c r="H431" s="168">
        <v>2.2999999999999998</v>
      </c>
      <c r="I431" s="167">
        <v>244.67</v>
      </c>
      <c r="J431" s="167">
        <v>2233.4699999999998</v>
      </c>
      <c r="K431" s="167">
        <v>18.72</v>
      </c>
      <c r="L431" s="168">
        <v>774.8</v>
      </c>
      <c r="M431" s="167">
        <v>1281.54</v>
      </c>
      <c r="N431" s="167">
        <v>331.81</v>
      </c>
      <c r="O431" s="167">
        <v>28.43</v>
      </c>
    </row>
    <row r="432" spans="1:15" s="9" customFormat="1" x14ac:dyDescent="0.3">
      <c r="A432" s="62" t="s">
        <v>99</v>
      </c>
      <c r="B432" s="10" t="s">
        <v>480</v>
      </c>
      <c r="C432" s="11"/>
      <c r="D432" s="11"/>
      <c r="E432" s="11"/>
      <c r="F432" s="11"/>
      <c r="G432" s="11"/>
      <c r="H432" s="413"/>
      <c r="I432" s="413"/>
      <c r="J432" s="416"/>
      <c r="K432" s="416"/>
      <c r="L432" s="416"/>
      <c r="M432" s="416"/>
      <c r="N432" s="416"/>
      <c r="O432" s="416"/>
    </row>
    <row r="433" spans="1:15" s="9" customFormat="1" x14ac:dyDescent="0.3">
      <c r="A433" s="62" t="s">
        <v>100</v>
      </c>
      <c r="B433" s="10" t="s">
        <v>327</v>
      </c>
      <c r="C433" s="11"/>
      <c r="D433" s="11"/>
      <c r="E433" s="11"/>
      <c r="F433" s="11"/>
      <c r="G433" s="11"/>
      <c r="H433" s="413"/>
      <c r="I433" s="413"/>
      <c r="J433" s="412"/>
      <c r="K433" s="412"/>
      <c r="L433" s="412"/>
      <c r="M433" s="412"/>
      <c r="N433" s="412"/>
      <c r="O433" s="412"/>
    </row>
    <row r="434" spans="1:15" s="9" customFormat="1" x14ac:dyDescent="0.3">
      <c r="A434" s="63" t="s">
        <v>45</v>
      </c>
      <c r="B434" s="12" t="s">
        <v>83</v>
      </c>
      <c r="C434" s="13"/>
      <c r="D434" s="13"/>
      <c r="E434" s="13"/>
      <c r="F434" s="11"/>
      <c r="G434" s="11"/>
      <c r="H434" s="147"/>
      <c r="I434" s="147"/>
      <c r="J434" s="149"/>
      <c r="K434" s="149"/>
      <c r="L434" s="149"/>
      <c r="M434" s="149"/>
      <c r="N434" s="149"/>
      <c r="O434" s="149"/>
    </row>
    <row r="435" spans="1:15" s="9" customFormat="1" x14ac:dyDescent="0.3">
      <c r="A435" s="64" t="s">
        <v>47</v>
      </c>
      <c r="B435" s="14">
        <v>3</v>
      </c>
      <c r="C435" s="15"/>
      <c r="D435" s="11"/>
      <c r="E435" s="11"/>
      <c r="F435" s="11"/>
      <c r="G435" s="11"/>
      <c r="H435" s="147"/>
      <c r="I435" s="147"/>
      <c r="J435" s="149"/>
      <c r="K435" s="149"/>
      <c r="L435" s="149"/>
      <c r="M435" s="149"/>
      <c r="N435" s="149"/>
      <c r="O435" s="149"/>
    </row>
    <row r="436" spans="1:15" s="9" customFormat="1" x14ac:dyDescent="0.3">
      <c r="A436" s="410" t="s">
        <v>48</v>
      </c>
      <c r="B436" s="410" t="s">
        <v>49</v>
      </c>
      <c r="C436" s="410" t="s">
        <v>50</v>
      </c>
      <c r="D436" s="417" t="s">
        <v>51</v>
      </c>
      <c r="E436" s="417"/>
      <c r="F436" s="417"/>
      <c r="G436" s="410" t="s">
        <v>52</v>
      </c>
      <c r="H436" s="417" t="s">
        <v>53</v>
      </c>
      <c r="I436" s="417"/>
      <c r="J436" s="417"/>
      <c r="K436" s="417"/>
      <c r="L436" s="417" t="s">
        <v>54</v>
      </c>
      <c r="M436" s="417"/>
      <c r="N436" s="417"/>
      <c r="O436" s="417"/>
    </row>
    <row r="437" spans="1:15" x14ac:dyDescent="0.3">
      <c r="A437" s="418"/>
      <c r="B437" s="411"/>
      <c r="C437" s="418"/>
      <c r="D437" s="148" t="s">
        <v>55</v>
      </c>
      <c r="E437" s="148" t="s">
        <v>56</v>
      </c>
      <c r="F437" s="148" t="s">
        <v>57</v>
      </c>
      <c r="G437" s="418"/>
      <c r="H437" s="148" t="s">
        <v>58</v>
      </c>
      <c r="I437" s="148" t="s">
        <v>59</v>
      </c>
      <c r="J437" s="148" t="s">
        <v>60</v>
      </c>
      <c r="K437" s="148" t="s">
        <v>61</v>
      </c>
      <c r="L437" s="148" t="s">
        <v>62</v>
      </c>
      <c r="M437" s="148" t="s">
        <v>63</v>
      </c>
      <c r="N437" s="148" t="s">
        <v>64</v>
      </c>
      <c r="O437" s="148" t="s">
        <v>65</v>
      </c>
    </row>
    <row r="438" spans="1:15" x14ac:dyDescent="0.3">
      <c r="A438" s="65">
        <v>1</v>
      </c>
      <c r="B438" s="44">
        <v>2</v>
      </c>
      <c r="C438" s="44">
        <v>3</v>
      </c>
      <c r="D438" s="44">
        <v>4</v>
      </c>
      <c r="E438" s="44">
        <v>5</v>
      </c>
      <c r="F438" s="44">
        <v>6</v>
      </c>
      <c r="G438" s="44">
        <v>7</v>
      </c>
      <c r="H438" s="44">
        <v>8</v>
      </c>
      <c r="I438" s="44">
        <v>9</v>
      </c>
      <c r="J438" s="44">
        <v>10</v>
      </c>
      <c r="K438" s="44">
        <v>11</v>
      </c>
      <c r="L438" s="44">
        <v>12</v>
      </c>
      <c r="M438" s="44">
        <v>13</v>
      </c>
      <c r="N438" s="44">
        <v>14</v>
      </c>
      <c r="O438" s="44">
        <v>15</v>
      </c>
    </row>
    <row r="439" spans="1:15" x14ac:dyDescent="0.3">
      <c r="A439" s="414" t="s">
        <v>66</v>
      </c>
      <c r="B439" s="414"/>
      <c r="C439" s="414"/>
      <c r="D439" s="414"/>
      <c r="E439" s="414"/>
      <c r="F439" s="414"/>
      <c r="G439" s="414"/>
      <c r="H439" s="414"/>
      <c r="I439" s="414"/>
      <c r="J439" s="414"/>
      <c r="K439" s="414"/>
      <c r="L439" s="414"/>
      <c r="M439" s="414"/>
      <c r="N439" s="414"/>
      <c r="O439" s="414"/>
    </row>
    <row r="440" spans="1:15" x14ac:dyDescent="0.3">
      <c r="A440" s="65" t="s">
        <v>245</v>
      </c>
      <c r="B440" s="45" t="s">
        <v>67</v>
      </c>
      <c r="C440" s="166">
        <v>10</v>
      </c>
      <c r="D440" s="167">
        <v>0.08</v>
      </c>
      <c r="E440" s="167">
        <v>7.25</v>
      </c>
      <c r="F440" s="167">
        <v>0.13</v>
      </c>
      <c r="G440" s="168">
        <v>66.099999999999994</v>
      </c>
      <c r="H440" s="169"/>
      <c r="I440" s="169"/>
      <c r="J440" s="166">
        <v>45</v>
      </c>
      <c r="K440" s="168">
        <v>0.1</v>
      </c>
      <c r="L440" s="168">
        <v>2.4</v>
      </c>
      <c r="M440" s="166">
        <v>3</v>
      </c>
      <c r="N440" s="167">
        <v>0.05</v>
      </c>
      <c r="O440" s="167">
        <v>0.02</v>
      </c>
    </row>
    <row r="441" spans="1:15" x14ac:dyDescent="0.3">
      <c r="A441" s="71" t="s">
        <v>313</v>
      </c>
      <c r="B441" s="45" t="s">
        <v>235</v>
      </c>
      <c r="C441" s="166">
        <v>100</v>
      </c>
      <c r="D441" s="167">
        <v>14.52</v>
      </c>
      <c r="E441" s="167">
        <v>11.32</v>
      </c>
      <c r="F441" s="167">
        <v>2.72</v>
      </c>
      <c r="G441" s="167">
        <v>171.28</v>
      </c>
      <c r="H441" s="167">
        <v>0.51</v>
      </c>
      <c r="I441" s="167">
        <v>5.71</v>
      </c>
      <c r="J441" s="167">
        <v>133.33000000000001</v>
      </c>
      <c r="K441" s="167">
        <v>2.08</v>
      </c>
      <c r="L441" s="167">
        <v>15.21</v>
      </c>
      <c r="M441" s="167">
        <v>152.77000000000001</v>
      </c>
      <c r="N441" s="167">
        <v>24.16</v>
      </c>
      <c r="O441" s="167">
        <v>2.29</v>
      </c>
    </row>
    <row r="442" spans="1:15" x14ac:dyDescent="0.3">
      <c r="A442" s="65" t="s">
        <v>275</v>
      </c>
      <c r="B442" s="45" t="s">
        <v>219</v>
      </c>
      <c r="C442" s="166">
        <v>180</v>
      </c>
      <c r="D442" s="167">
        <v>7.92</v>
      </c>
      <c r="E442" s="167">
        <v>0.94</v>
      </c>
      <c r="F442" s="167">
        <v>50.76</v>
      </c>
      <c r="G442" s="167">
        <v>243.36</v>
      </c>
      <c r="H442" s="167">
        <v>0.12</v>
      </c>
      <c r="I442" s="169"/>
      <c r="J442" s="169"/>
      <c r="K442" s="167">
        <v>1.08</v>
      </c>
      <c r="L442" s="167">
        <v>15.52</v>
      </c>
      <c r="M442" s="167">
        <v>63.02</v>
      </c>
      <c r="N442" s="167">
        <v>11.63</v>
      </c>
      <c r="O442" s="167">
        <v>1.17</v>
      </c>
    </row>
    <row r="443" spans="1:15" x14ac:dyDescent="0.3">
      <c r="A443" s="65" t="s">
        <v>280</v>
      </c>
      <c r="B443" s="45" t="s">
        <v>13</v>
      </c>
      <c r="C443" s="166">
        <v>200</v>
      </c>
      <c r="D443" s="167">
        <v>3.87</v>
      </c>
      <c r="E443" s="168">
        <v>3.1</v>
      </c>
      <c r="F443" s="167">
        <v>16.190000000000001</v>
      </c>
      <c r="G443" s="167">
        <v>109.45</v>
      </c>
      <c r="H443" s="167">
        <v>0.04</v>
      </c>
      <c r="I443" s="168">
        <v>1.3</v>
      </c>
      <c r="J443" s="167">
        <v>22.12</v>
      </c>
      <c r="K443" s="167">
        <v>0.11</v>
      </c>
      <c r="L443" s="167">
        <v>125.45</v>
      </c>
      <c r="M443" s="168">
        <v>116.2</v>
      </c>
      <c r="N443" s="166">
        <v>31</v>
      </c>
      <c r="O443" s="167">
        <v>1.01</v>
      </c>
    </row>
    <row r="444" spans="1:15" x14ac:dyDescent="0.3">
      <c r="A444" s="66"/>
      <c r="B444" s="45" t="s">
        <v>188</v>
      </c>
      <c r="C444" s="166">
        <v>40</v>
      </c>
      <c r="D444" s="167">
        <v>3.16</v>
      </c>
      <c r="E444" s="168">
        <v>0.4</v>
      </c>
      <c r="F444" s="167">
        <v>19.32</v>
      </c>
      <c r="G444" s="166">
        <v>94</v>
      </c>
      <c r="H444" s="167">
        <v>0.06</v>
      </c>
      <c r="I444" s="169"/>
      <c r="J444" s="169"/>
      <c r="K444" s="167">
        <v>0.52</v>
      </c>
      <c r="L444" s="168">
        <v>9.1999999999999993</v>
      </c>
      <c r="M444" s="168">
        <v>34.799999999999997</v>
      </c>
      <c r="N444" s="168">
        <v>13.2</v>
      </c>
      <c r="O444" s="168">
        <v>0.8</v>
      </c>
    </row>
    <row r="445" spans="1:15" x14ac:dyDescent="0.3">
      <c r="A445" s="65" t="s">
        <v>250</v>
      </c>
      <c r="B445" s="45" t="s">
        <v>69</v>
      </c>
      <c r="C445" s="166">
        <v>100</v>
      </c>
      <c r="D445" s="168">
        <v>0.4</v>
      </c>
      <c r="E445" s="168">
        <v>0.4</v>
      </c>
      <c r="F445" s="168">
        <v>9.8000000000000007</v>
      </c>
      <c r="G445" s="166">
        <v>47</v>
      </c>
      <c r="H445" s="167">
        <v>0.03</v>
      </c>
      <c r="I445" s="166">
        <v>10</v>
      </c>
      <c r="J445" s="166">
        <v>5</v>
      </c>
      <c r="K445" s="168">
        <v>0.2</v>
      </c>
      <c r="L445" s="166">
        <v>16</v>
      </c>
      <c r="M445" s="166">
        <v>11</v>
      </c>
      <c r="N445" s="166">
        <v>9</v>
      </c>
      <c r="O445" s="168">
        <v>2.2000000000000002</v>
      </c>
    </row>
    <row r="446" spans="1:15" x14ac:dyDescent="0.3">
      <c r="A446" s="415" t="s">
        <v>70</v>
      </c>
      <c r="B446" s="415"/>
      <c r="C446" s="171">
        <v>630</v>
      </c>
      <c r="D446" s="167">
        <v>29.95</v>
      </c>
      <c r="E446" s="167">
        <v>23.41</v>
      </c>
      <c r="F446" s="167">
        <v>98.92</v>
      </c>
      <c r="G446" s="167">
        <v>731.19</v>
      </c>
      <c r="H446" s="167">
        <v>0.76</v>
      </c>
      <c r="I446" s="167">
        <v>17.010000000000002</v>
      </c>
      <c r="J446" s="167">
        <v>205.45</v>
      </c>
      <c r="K446" s="167">
        <v>4.09</v>
      </c>
      <c r="L446" s="167">
        <v>183.78</v>
      </c>
      <c r="M446" s="167">
        <v>380.79</v>
      </c>
      <c r="N446" s="167">
        <v>89.04</v>
      </c>
      <c r="O446" s="167">
        <v>7.49</v>
      </c>
    </row>
    <row r="447" spans="1:15" x14ac:dyDescent="0.3">
      <c r="A447" s="414" t="s">
        <v>16</v>
      </c>
      <c r="B447" s="414"/>
      <c r="C447" s="414"/>
      <c r="D447" s="414"/>
      <c r="E447" s="414"/>
      <c r="F447" s="414"/>
      <c r="G447" s="414"/>
      <c r="H447" s="414"/>
      <c r="I447" s="414"/>
      <c r="J447" s="414"/>
      <c r="K447" s="414"/>
      <c r="L447" s="414"/>
      <c r="M447" s="414"/>
      <c r="N447" s="414"/>
      <c r="O447" s="414"/>
    </row>
    <row r="448" spans="1:15" x14ac:dyDescent="0.3">
      <c r="A448" s="65" t="s">
        <v>294</v>
      </c>
      <c r="B448" s="45" t="s">
        <v>223</v>
      </c>
      <c r="C448" s="166">
        <v>100</v>
      </c>
      <c r="D448" s="167">
        <v>1.41</v>
      </c>
      <c r="E448" s="167">
        <v>5.19</v>
      </c>
      <c r="F448" s="167">
        <v>4.75</v>
      </c>
      <c r="G448" s="168">
        <v>71.099999999999994</v>
      </c>
      <c r="H448" s="167">
        <v>0.06</v>
      </c>
      <c r="I448" s="168">
        <v>15.1</v>
      </c>
      <c r="J448" s="166">
        <v>8</v>
      </c>
      <c r="K448" s="167">
        <v>2.39</v>
      </c>
      <c r="L448" s="167">
        <v>40.33</v>
      </c>
      <c r="M448" s="167">
        <v>67.150000000000006</v>
      </c>
      <c r="N448" s="167">
        <v>24.72</v>
      </c>
      <c r="O448" s="167">
        <v>1.03</v>
      </c>
    </row>
    <row r="449" spans="1:15" ht="33" x14ac:dyDescent="0.3">
      <c r="A449" s="65" t="s">
        <v>260</v>
      </c>
      <c r="B449" s="45" t="s">
        <v>448</v>
      </c>
      <c r="C449" s="166">
        <v>260</v>
      </c>
      <c r="D449" s="167">
        <v>4.32</v>
      </c>
      <c r="E449" s="167">
        <v>9.11</v>
      </c>
      <c r="F449" s="167">
        <v>17.13</v>
      </c>
      <c r="G449" s="167">
        <v>163.37</v>
      </c>
      <c r="H449" s="167">
        <v>0.22</v>
      </c>
      <c r="I449" s="168">
        <v>17.400000000000002</v>
      </c>
      <c r="J449" s="166">
        <v>223</v>
      </c>
      <c r="K449" s="167">
        <v>2.96</v>
      </c>
      <c r="L449" s="167">
        <v>23.659999999999997</v>
      </c>
      <c r="M449" s="167">
        <v>99.61999999999999</v>
      </c>
      <c r="N449" s="168">
        <v>30.47</v>
      </c>
      <c r="O449" s="166">
        <v>1.45</v>
      </c>
    </row>
    <row r="450" spans="1:15" x14ac:dyDescent="0.3">
      <c r="A450" s="66" t="s">
        <v>252</v>
      </c>
      <c r="B450" s="45" t="s">
        <v>236</v>
      </c>
      <c r="C450" s="166">
        <v>100</v>
      </c>
      <c r="D450" s="167">
        <v>15.69</v>
      </c>
      <c r="E450" s="168">
        <v>15.8</v>
      </c>
      <c r="F450" s="167">
        <v>6.03</v>
      </c>
      <c r="G450" s="167">
        <v>226.66</v>
      </c>
      <c r="H450" s="167">
        <v>0.09</v>
      </c>
      <c r="I450" s="167">
        <v>2.54</v>
      </c>
      <c r="J450" s="168">
        <v>36.6</v>
      </c>
      <c r="K450" s="167">
        <v>2.63</v>
      </c>
      <c r="L450" s="168">
        <v>38.4</v>
      </c>
      <c r="M450" s="167">
        <v>162.54</v>
      </c>
      <c r="N450" s="167">
        <v>20.71</v>
      </c>
      <c r="O450" s="167">
        <v>0.87</v>
      </c>
    </row>
    <row r="451" spans="1:15" x14ac:dyDescent="0.3">
      <c r="A451" s="65" t="s">
        <v>253</v>
      </c>
      <c r="B451" s="45" t="s">
        <v>71</v>
      </c>
      <c r="C451" s="166">
        <v>180</v>
      </c>
      <c r="D451" s="168">
        <v>8.1</v>
      </c>
      <c r="E451" s="167">
        <v>5.74</v>
      </c>
      <c r="F451" s="167">
        <v>36.61</v>
      </c>
      <c r="G451" s="167">
        <v>230.17</v>
      </c>
      <c r="H451" s="167">
        <v>0.28000000000000003</v>
      </c>
      <c r="I451" s="169"/>
      <c r="J451" s="167">
        <v>23.78</v>
      </c>
      <c r="K451" s="167">
        <v>0.56000000000000005</v>
      </c>
      <c r="L451" s="167">
        <v>15.53</v>
      </c>
      <c r="M451" s="167">
        <v>192.53</v>
      </c>
      <c r="N451" s="167">
        <v>128.12</v>
      </c>
      <c r="O451" s="167">
        <v>4.3099999999999996</v>
      </c>
    </row>
    <row r="452" spans="1:15" x14ac:dyDescent="0.3">
      <c r="A452" s="65" t="s">
        <v>269</v>
      </c>
      <c r="B452" s="45" t="s">
        <v>178</v>
      </c>
      <c r="C452" s="166">
        <v>200</v>
      </c>
      <c r="D452" s="167">
        <v>0.14000000000000001</v>
      </c>
      <c r="E452" s="168">
        <v>0.1</v>
      </c>
      <c r="F452" s="167">
        <v>12.62</v>
      </c>
      <c r="G452" s="167">
        <v>53.09</v>
      </c>
      <c r="H452" s="169"/>
      <c r="I452" s="166">
        <v>3</v>
      </c>
      <c r="J452" s="168">
        <v>1.6</v>
      </c>
      <c r="K452" s="168">
        <v>0.2</v>
      </c>
      <c r="L452" s="167">
        <v>5.33</v>
      </c>
      <c r="M452" s="168">
        <v>3.2</v>
      </c>
      <c r="N452" s="168">
        <v>1.4</v>
      </c>
      <c r="O452" s="167">
        <v>0.11</v>
      </c>
    </row>
    <row r="453" spans="1:15" x14ac:dyDescent="0.3">
      <c r="A453" s="66"/>
      <c r="B453" s="45" t="s">
        <v>188</v>
      </c>
      <c r="C453" s="166">
        <v>30</v>
      </c>
      <c r="D453" s="167">
        <v>2.37</v>
      </c>
      <c r="E453" s="168">
        <v>0.3</v>
      </c>
      <c r="F453" s="167">
        <v>14.49</v>
      </c>
      <c r="G453" s="168">
        <v>70.5</v>
      </c>
      <c r="H453" s="167">
        <v>0.05</v>
      </c>
      <c r="I453" s="169"/>
      <c r="J453" s="169"/>
      <c r="K453" s="167">
        <v>0.39</v>
      </c>
      <c r="L453" s="168">
        <v>6.9</v>
      </c>
      <c r="M453" s="168">
        <v>26.1</v>
      </c>
      <c r="N453" s="168">
        <v>9.9</v>
      </c>
      <c r="O453" s="168">
        <v>0.6</v>
      </c>
    </row>
    <row r="454" spans="1:15" s="9" customFormat="1" x14ac:dyDescent="0.3">
      <c r="A454" s="66"/>
      <c r="B454" s="45" t="s">
        <v>194</v>
      </c>
      <c r="C454" s="166">
        <v>60</v>
      </c>
      <c r="D454" s="167">
        <v>3.36</v>
      </c>
      <c r="E454" s="167">
        <v>0.66</v>
      </c>
      <c r="F454" s="167">
        <v>29.64</v>
      </c>
      <c r="G454" s="168">
        <v>118.8</v>
      </c>
      <c r="H454" s="168">
        <v>0.1</v>
      </c>
      <c r="I454" s="169"/>
      <c r="J454" s="169"/>
      <c r="K454" s="167">
        <v>0.84</v>
      </c>
      <c r="L454" s="168">
        <v>17.399999999999999</v>
      </c>
      <c r="M454" s="166">
        <v>90</v>
      </c>
      <c r="N454" s="168">
        <v>28.2</v>
      </c>
      <c r="O454" s="167">
        <v>2.34</v>
      </c>
    </row>
    <row r="455" spans="1:15" s="9" customFormat="1" x14ac:dyDescent="0.3">
      <c r="A455" s="65" t="s">
        <v>250</v>
      </c>
      <c r="B455" s="45" t="s">
        <v>77</v>
      </c>
      <c r="C455" s="166">
        <v>100</v>
      </c>
      <c r="D455" s="168">
        <v>0.4</v>
      </c>
      <c r="E455" s="168">
        <v>0.3</v>
      </c>
      <c r="F455" s="168">
        <v>10.3</v>
      </c>
      <c r="G455" s="166">
        <v>47</v>
      </c>
      <c r="H455" s="167">
        <v>0.02</v>
      </c>
      <c r="I455" s="166">
        <v>5</v>
      </c>
      <c r="J455" s="166">
        <v>2</v>
      </c>
      <c r="K455" s="168">
        <v>0.4</v>
      </c>
      <c r="L455" s="166">
        <v>19</v>
      </c>
      <c r="M455" s="166">
        <v>16</v>
      </c>
      <c r="N455" s="166">
        <v>12</v>
      </c>
      <c r="O455" s="168">
        <v>2.2999999999999998</v>
      </c>
    </row>
    <row r="456" spans="1:15" s="9" customFormat="1" x14ac:dyDescent="0.3">
      <c r="A456" s="415" t="s">
        <v>73</v>
      </c>
      <c r="B456" s="415"/>
      <c r="C456" s="170">
        <v>1030</v>
      </c>
      <c r="D456" s="167">
        <v>35.79</v>
      </c>
      <c r="E456" s="167">
        <v>37.200000000000003</v>
      </c>
      <c r="F456" s="167">
        <v>131.57</v>
      </c>
      <c r="G456" s="167">
        <v>980.69</v>
      </c>
      <c r="H456" s="167">
        <v>0.82</v>
      </c>
      <c r="I456" s="167">
        <v>43.04</v>
      </c>
      <c r="J456" s="167">
        <v>294.98</v>
      </c>
      <c r="K456" s="167">
        <v>10.37</v>
      </c>
      <c r="L456" s="167">
        <v>166.55</v>
      </c>
      <c r="M456" s="167">
        <v>657.14</v>
      </c>
      <c r="N456" s="167">
        <v>255.52</v>
      </c>
      <c r="O456" s="167">
        <v>13.01</v>
      </c>
    </row>
    <row r="457" spans="1:15" s="9" customFormat="1" x14ac:dyDescent="0.3">
      <c r="A457" s="414" t="s">
        <v>18</v>
      </c>
      <c r="B457" s="414"/>
      <c r="C457" s="414"/>
      <c r="D457" s="414"/>
      <c r="E457" s="414"/>
      <c r="F457" s="414"/>
      <c r="G457" s="414"/>
      <c r="H457" s="414"/>
      <c r="I457" s="414"/>
      <c r="J457" s="414"/>
      <c r="K457" s="414"/>
      <c r="L457" s="414"/>
      <c r="M457" s="414"/>
      <c r="N457" s="414"/>
      <c r="O457" s="414"/>
    </row>
    <row r="458" spans="1:15" x14ac:dyDescent="0.3">
      <c r="A458" s="65" t="s">
        <v>314</v>
      </c>
      <c r="B458" s="45" t="s">
        <v>214</v>
      </c>
      <c r="C458" s="166">
        <v>75</v>
      </c>
      <c r="D458" s="167">
        <v>7.66</v>
      </c>
      <c r="E458" s="167">
        <v>11.22</v>
      </c>
      <c r="F458" s="167">
        <v>32.29</v>
      </c>
      <c r="G458" s="167">
        <v>261.29000000000002</v>
      </c>
      <c r="H458" s="167">
        <v>0.08</v>
      </c>
      <c r="I458" s="167">
        <v>0.15</v>
      </c>
      <c r="J458" s="167">
        <v>43.35</v>
      </c>
      <c r="K458" s="167">
        <v>2.85</v>
      </c>
      <c r="L458" s="167">
        <v>47.74</v>
      </c>
      <c r="M458" s="167">
        <v>86.03</v>
      </c>
      <c r="N458" s="167">
        <v>11.45</v>
      </c>
      <c r="O458" s="167">
        <v>0.69</v>
      </c>
    </row>
    <row r="459" spans="1:15" x14ac:dyDescent="0.3">
      <c r="A459" s="67"/>
      <c r="B459" s="45" t="s">
        <v>215</v>
      </c>
      <c r="C459" s="166">
        <v>200</v>
      </c>
      <c r="D459" s="168">
        <v>5.4</v>
      </c>
      <c r="E459" s="166">
        <v>5</v>
      </c>
      <c r="F459" s="168">
        <v>21.6</v>
      </c>
      <c r="G459" s="166">
        <v>158</v>
      </c>
      <c r="H459" s="167">
        <v>0.06</v>
      </c>
      <c r="I459" s="168">
        <v>1.8</v>
      </c>
      <c r="J459" s="166">
        <v>40</v>
      </c>
      <c r="K459" s="169"/>
      <c r="L459" s="166">
        <v>242</v>
      </c>
      <c r="M459" s="166">
        <v>188</v>
      </c>
      <c r="N459" s="166">
        <v>30</v>
      </c>
      <c r="O459" s="168">
        <v>0.2</v>
      </c>
    </row>
    <row r="460" spans="1:15" x14ac:dyDescent="0.3">
      <c r="A460" s="65" t="s">
        <v>250</v>
      </c>
      <c r="B460" s="45" t="s">
        <v>184</v>
      </c>
      <c r="C460" s="166">
        <v>100</v>
      </c>
      <c r="D460" s="168">
        <v>1.5</v>
      </c>
      <c r="E460" s="168">
        <v>0.5</v>
      </c>
      <c r="F460" s="166">
        <v>21</v>
      </c>
      <c r="G460" s="166">
        <v>96</v>
      </c>
      <c r="H460" s="167">
        <v>0.04</v>
      </c>
      <c r="I460" s="166">
        <v>10</v>
      </c>
      <c r="J460" s="169"/>
      <c r="K460" s="168">
        <v>0.4</v>
      </c>
      <c r="L460" s="166">
        <v>8</v>
      </c>
      <c r="M460" s="166">
        <v>28</v>
      </c>
      <c r="N460" s="166">
        <v>42</v>
      </c>
      <c r="O460" s="168">
        <v>0.6</v>
      </c>
    </row>
    <row r="461" spans="1:15" x14ac:dyDescent="0.3">
      <c r="A461" s="415" t="s">
        <v>106</v>
      </c>
      <c r="B461" s="415"/>
      <c r="C461" s="171">
        <v>375</v>
      </c>
      <c r="D461" s="167">
        <v>14.56</v>
      </c>
      <c r="E461" s="167">
        <v>16.72</v>
      </c>
      <c r="F461" s="167">
        <v>74.89</v>
      </c>
      <c r="G461" s="167">
        <v>515.29</v>
      </c>
      <c r="H461" s="167">
        <v>0.18</v>
      </c>
      <c r="I461" s="167">
        <v>11.95</v>
      </c>
      <c r="J461" s="167">
        <v>83.35</v>
      </c>
      <c r="K461" s="167">
        <v>3.25</v>
      </c>
      <c r="L461" s="167">
        <v>297.74</v>
      </c>
      <c r="M461" s="167">
        <v>302.02999999999997</v>
      </c>
      <c r="N461" s="167">
        <v>83.45</v>
      </c>
      <c r="O461" s="167">
        <v>1.49</v>
      </c>
    </row>
    <row r="462" spans="1:15" x14ac:dyDescent="0.3">
      <c r="A462" s="415" t="s">
        <v>75</v>
      </c>
      <c r="B462" s="415"/>
      <c r="C462" s="170">
        <v>2035</v>
      </c>
      <c r="D462" s="167">
        <v>80.3</v>
      </c>
      <c r="E462" s="167">
        <v>77.33</v>
      </c>
      <c r="F462" s="167">
        <v>305.38</v>
      </c>
      <c r="G462" s="167">
        <v>2227.17</v>
      </c>
      <c r="H462" s="167">
        <v>1.76</v>
      </c>
      <c r="I462" s="166">
        <v>72</v>
      </c>
      <c r="J462" s="167">
        <v>583.78</v>
      </c>
      <c r="K462" s="167">
        <v>17.71</v>
      </c>
      <c r="L462" s="167">
        <v>648.07000000000005</v>
      </c>
      <c r="M462" s="167">
        <v>1339.96</v>
      </c>
      <c r="N462" s="167">
        <v>428.01</v>
      </c>
      <c r="O462" s="167">
        <v>21.99</v>
      </c>
    </row>
    <row r="463" spans="1:15" s="9" customFormat="1" x14ac:dyDescent="0.3">
      <c r="A463" s="62" t="s">
        <v>99</v>
      </c>
      <c r="B463" s="10" t="s">
        <v>480</v>
      </c>
      <c r="C463" s="11"/>
      <c r="D463" s="11"/>
      <c r="E463" s="11"/>
      <c r="F463" s="11"/>
      <c r="G463" s="11"/>
      <c r="H463" s="413"/>
      <c r="I463" s="413"/>
      <c r="J463" s="416"/>
      <c r="K463" s="416"/>
      <c r="L463" s="416"/>
      <c r="M463" s="416"/>
      <c r="N463" s="416"/>
      <c r="O463" s="416"/>
    </row>
    <row r="464" spans="1:15" s="9" customFormat="1" x14ac:dyDescent="0.3">
      <c r="A464" s="62" t="s">
        <v>100</v>
      </c>
      <c r="B464" s="10" t="s">
        <v>327</v>
      </c>
      <c r="C464" s="11"/>
      <c r="D464" s="11"/>
      <c r="E464" s="11"/>
      <c r="F464" s="11"/>
      <c r="G464" s="11"/>
      <c r="H464" s="413"/>
      <c r="I464" s="413"/>
      <c r="J464" s="412"/>
      <c r="K464" s="412"/>
      <c r="L464" s="412"/>
      <c r="M464" s="412"/>
      <c r="N464" s="412"/>
      <c r="O464" s="412"/>
    </row>
    <row r="465" spans="1:15" s="9" customFormat="1" x14ac:dyDescent="0.3">
      <c r="A465" s="63" t="s">
        <v>45</v>
      </c>
      <c r="B465" s="12" t="s">
        <v>46</v>
      </c>
      <c r="C465" s="13"/>
      <c r="D465" s="13"/>
      <c r="E465" s="13"/>
      <c r="F465" s="11"/>
      <c r="G465" s="11"/>
      <c r="H465" s="147"/>
      <c r="I465" s="147"/>
      <c r="J465" s="149"/>
      <c r="K465" s="149"/>
      <c r="L465" s="149"/>
      <c r="M465" s="149"/>
      <c r="N465" s="149"/>
      <c r="O465" s="149"/>
    </row>
    <row r="466" spans="1:15" s="9" customFormat="1" x14ac:dyDescent="0.3">
      <c r="A466" s="64" t="s">
        <v>47</v>
      </c>
      <c r="B466" s="14">
        <v>4</v>
      </c>
      <c r="C466" s="15"/>
      <c r="D466" s="11"/>
      <c r="E466" s="11"/>
      <c r="F466" s="11"/>
      <c r="G466" s="11"/>
      <c r="H466" s="147"/>
      <c r="I466" s="147"/>
      <c r="J466" s="149"/>
      <c r="K466" s="149"/>
      <c r="L466" s="149"/>
      <c r="M466" s="149"/>
      <c r="N466" s="149"/>
      <c r="O466" s="149"/>
    </row>
    <row r="467" spans="1:15" s="9" customFormat="1" x14ac:dyDescent="0.3">
      <c r="A467" s="410" t="s">
        <v>48</v>
      </c>
      <c r="B467" s="410" t="s">
        <v>49</v>
      </c>
      <c r="C467" s="410" t="s">
        <v>50</v>
      </c>
      <c r="D467" s="417" t="s">
        <v>51</v>
      </c>
      <c r="E467" s="417"/>
      <c r="F467" s="417"/>
      <c r="G467" s="410" t="s">
        <v>52</v>
      </c>
      <c r="H467" s="417" t="s">
        <v>53</v>
      </c>
      <c r="I467" s="417"/>
      <c r="J467" s="417"/>
      <c r="K467" s="417"/>
      <c r="L467" s="417" t="s">
        <v>54</v>
      </c>
      <c r="M467" s="417"/>
      <c r="N467" s="417"/>
      <c r="O467" s="417"/>
    </row>
    <row r="468" spans="1:15" x14ac:dyDescent="0.3">
      <c r="A468" s="418"/>
      <c r="B468" s="411"/>
      <c r="C468" s="418"/>
      <c r="D468" s="148" t="s">
        <v>55</v>
      </c>
      <c r="E468" s="148" t="s">
        <v>56</v>
      </c>
      <c r="F468" s="148" t="s">
        <v>57</v>
      </c>
      <c r="G468" s="418"/>
      <c r="H468" s="148" t="s">
        <v>58</v>
      </c>
      <c r="I468" s="148" t="s">
        <v>59</v>
      </c>
      <c r="J468" s="148" t="s">
        <v>60</v>
      </c>
      <c r="K468" s="148" t="s">
        <v>61</v>
      </c>
      <c r="L468" s="148" t="s">
        <v>62</v>
      </c>
      <c r="M468" s="148" t="s">
        <v>63</v>
      </c>
      <c r="N468" s="148" t="s">
        <v>64</v>
      </c>
      <c r="O468" s="148" t="s">
        <v>65</v>
      </c>
    </row>
    <row r="469" spans="1:15" x14ac:dyDescent="0.3">
      <c r="A469" s="65">
        <v>1</v>
      </c>
      <c r="B469" s="44">
        <v>2</v>
      </c>
      <c r="C469" s="44">
        <v>3</v>
      </c>
      <c r="D469" s="44">
        <v>4</v>
      </c>
      <c r="E469" s="44">
        <v>5</v>
      </c>
      <c r="F469" s="44">
        <v>6</v>
      </c>
      <c r="G469" s="44">
        <v>7</v>
      </c>
      <c r="H469" s="44">
        <v>8</v>
      </c>
      <c r="I469" s="44">
        <v>9</v>
      </c>
      <c r="J469" s="44">
        <v>10</v>
      </c>
      <c r="K469" s="44">
        <v>11</v>
      </c>
      <c r="L469" s="44">
        <v>12</v>
      </c>
      <c r="M469" s="44">
        <v>13</v>
      </c>
      <c r="N469" s="44">
        <v>14</v>
      </c>
      <c r="O469" s="44">
        <v>15</v>
      </c>
    </row>
    <row r="470" spans="1:15" x14ac:dyDescent="0.3">
      <c r="A470" s="414" t="s">
        <v>66</v>
      </c>
      <c r="B470" s="414"/>
      <c r="C470" s="414"/>
      <c r="D470" s="414"/>
      <c r="E470" s="414"/>
      <c r="F470" s="414"/>
      <c r="G470" s="414"/>
      <c r="H470" s="414"/>
      <c r="I470" s="414"/>
      <c r="J470" s="414"/>
      <c r="K470" s="414"/>
      <c r="L470" s="414"/>
      <c r="M470" s="414"/>
      <c r="N470" s="414"/>
      <c r="O470" s="414"/>
    </row>
    <row r="471" spans="1:15" x14ac:dyDescent="0.3">
      <c r="A471" s="65" t="s">
        <v>245</v>
      </c>
      <c r="B471" s="45" t="s">
        <v>67</v>
      </c>
      <c r="C471" s="166">
        <v>10</v>
      </c>
      <c r="D471" s="167">
        <v>0.08</v>
      </c>
      <c r="E471" s="167">
        <v>7.25</v>
      </c>
      <c r="F471" s="167">
        <v>0.13</v>
      </c>
      <c r="G471" s="168">
        <v>66.099999999999994</v>
      </c>
      <c r="H471" s="169"/>
      <c r="I471" s="169"/>
      <c r="J471" s="166">
        <v>45</v>
      </c>
      <c r="K471" s="168">
        <v>0.1</v>
      </c>
      <c r="L471" s="168">
        <v>2.4</v>
      </c>
      <c r="M471" s="166">
        <v>3</v>
      </c>
      <c r="N471" s="167">
        <v>0.05</v>
      </c>
      <c r="O471" s="167">
        <v>0.02</v>
      </c>
    </row>
    <row r="472" spans="1:15" x14ac:dyDescent="0.3">
      <c r="A472" s="65" t="s">
        <v>246</v>
      </c>
      <c r="B472" s="45" t="s">
        <v>68</v>
      </c>
      <c r="C472" s="166">
        <v>15</v>
      </c>
      <c r="D472" s="167">
        <v>3.48</v>
      </c>
      <c r="E472" s="167">
        <v>4.43</v>
      </c>
      <c r="F472" s="169"/>
      <c r="G472" s="168">
        <v>54.6</v>
      </c>
      <c r="H472" s="167">
        <v>0.01</v>
      </c>
      <c r="I472" s="167">
        <v>0.11</v>
      </c>
      <c r="J472" s="168">
        <v>43.2</v>
      </c>
      <c r="K472" s="167">
        <v>0.08</v>
      </c>
      <c r="L472" s="166">
        <v>132</v>
      </c>
      <c r="M472" s="166">
        <v>75</v>
      </c>
      <c r="N472" s="167">
        <v>5.25</v>
      </c>
      <c r="O472" s="167">
        <v>0.15</v>
      </c>
    </row>
    <row r="473" spans="1:15" x14ac:dyDescent="0.3">
      <c r="A473" s="65" t="s">
        <v>247</v>
      </c>
      <c r="B473" s="45" t="s">
        <v>144</v>
      </c>
      <c r="C473" s="166">
        <v>40</v>
      </c>
      <c r="D473" s="167">
        <v>5.08</v>
      </c>
      <c r="E473" s="168">
        <v>4.5999999999999996</v>
      </c>
      <c r="F473" s="167">
        <v>0.28000000000000003</v>
      </c>
      <c r="G473" s="168">
        <v>62.8</v>
      </c>
      <c r="H473" s="167">
        <v>0.03</v>
      </c>
      <c r="I473" s="169"/>
      <c r="J473" s="166">
        <v>104</v>
      </c>
      <c r="K473" s="167">
        <v>0.24</v>
      </c>
      <c r="L473" s="166">
        <v>22</v>
      </c>
      <c r="M473" s="168">
        <v>76.8</v>
      </c>
      <c r="N473" s="168">
        <v>4.8</v>
      </c>
      <c r="O473" s="166">
        <v>1</v>
      </c>
    </row>
    <row r="474" spans="1:15" x14ac:dyDescent="0.3">
      <c r="A474" s="65" t="s">
        <v>297</v>
      </c>
      <c r="B474" s="45" t="s">
        <v>168</v>
      </c>
      <c r="C474" s="166">
        <v>210</v>
      </c>
      <c r="D474" s="167">
        <v>5.74</v>
      </c>
      <c r="E474" s="167">
        <v>6.53</v>
      </c>
      <c r="F474" s="167">
        <v>45.44</v>
      </c>
      <c r="G474" s="167">
        <v>264.14</v>
      </c>
      <c r="H474" s="167">
        <v>7.0000000000000007E-2</v>
      </c>
      <c r="I474" s="168">
        <v>1.3</v>
      </c>
      <c r="J474" s="168">
        <v>44.5</v>
      </c>
      <c r="K474" s="167">
        <v>0.31</v>
      </c>
      <c r="L474" s="167">
        <v>126.57</v>
      </c>
      <c r="M474" s="167">
        <v>151.88</v>
      </c>
      <c r="N474" s="167">
        <v>34.14</v>
      </c>
      <c r="O474" s="167">
        <v>0.56000000000000005</v>
      </c>
    </row>
    <row r="475" spans="1:15" x14ac:dyDescent="0.3">
      <c r="A475" s="66" t="s">
        <v>249</v>
      </c>
      <c r="B475" s="45" t="s">
        <v>84</v>
      </c>
      <c r="C475" s="166">
        <v>200</v>
      </c>
      <c r="D475" s="167">
        <v>0.25</v>
      </c>
      <c r="E475" s="167">
        <v>0.06</v>
      </c>
      <c r="F475" s="167">
        <v>11.62</v>
      </c>
      <c r="G475" s="167">
        <v>48.63</v>
      </c>
      <c r="H475" s="169"/>
      <c r="I475" s="167">
        <v>1.1499999999999999</v>
      </c>
      <c r="J475" s="167">
        <v>1.06</v>
      </c>
      <c r="K475" s="167">
        <v>7.0000000000000007E-2</v>
      </c>
      <c r="L475" s="167">
        <v>7.03</v>
      </c>
      <c r="M475" s="167">
        <v>9.36</v>
      </c>
      <c r="N475" s="167">
        <v>4.8899999999999997</v>
      </c>
      <c r="O475" s="167">
        <v>0.88</v>
      </c>
    </row>
    <row r="476" spans="1:15" x14ac:dyDescent="0.3">
      <c r="A476" s="66"/>
      <c r="B476" s="45" t="s">
        <v>188</v>
      </c>
      <c r="C476" s="166">
        <v>40</v>
      </c>
      <c r="D476" s="167">
        <v>3.16</v>
      </c>
      <c r="E476" s="168">
        <v>0.4</v>
      </c>
      <c r="F476" s="167">
        <v>19.32</v>
      </c>
      <c r="G476" s="166">
        <v>94</v>
      </c>
      <c r="H476" s="167">
        <v>0.06</v>
      </c>
      <c r="I476" s="169"/>
      <c r="J476" s="169"/>
      <c r="K476" s="167">
        <v>0.52</v>
      </c>
      <c r="L476" s="168">
        <v>9.1999999999999993</v>
      </c>
      <c r="M476" s="168">
        <v>34.799999999999997</v>
      </c>
      <c r="N476" s="168">
        <v>13.2</v>
      </c>
      <c r="O476" s="168">
        <v>0.8</v>
      </c>
    </row>
    <row r="477" spans="1:15" x14ac:dyDescent="0.3">
      <c r="A477" s="65" t="s">
        <v>250</v>
      </c>
      <c r="B477" s="45" t="s">
        <v>77</v>
      </c>
      <c r="C477" s="166">
        <v>100</v>
      </c>
      <c r="D477" s="168">
        <v>0.4</v>
      </c>
      <c r="E477" s="168">
        <v>0.3</v>
      </c>
      <c r="F477" s="168">
        <v>10.3</v>
      </c>
      <c r="G477" s="166">
        <v>47</v>
      </c>
      <c r="H477" s="167">
        <v>0.02</v>
      </c>
      <c r="I477" s="166">
        <v>5</v>
      </c>
      <c r="J477" s="166">
        <v>2</v>
      </c>
      <c r="K477" s="168">
        <v>0.4</v>
      </c>
      <c r="L477" s="166">
        <v>19</v>
      </c>
      <c r="M477" s="166">
        <v>16</v>
      </c>
      <c r="N477" s="166">
        <v>12</v>
      </c>
      <c r="O477" s="168">
        <v>2.2999999999999998</v>
      </c>
    </row>
    <row r="478" spans="1:15" x14ac:dyDescent="0.3">
      <c r="A478" s="415" t="s">
        <v>70</v>
      </c>
      <c r="B478" s="415"/>
      <c r="C478" s="171">
        <v>615</v>
      </c>
      <c r="D478" s="167">
        <v>18.190000000000001</v>
      </c>
      <c r="E478" s="167">
        <v>23.57</v>
      </c>
      <c r="F478" s="167">
        <v>87.09</v>
      </c>
      <c r="G478" s="167">
        <v>637.27</v>
      </c>
      <c r="H478" s="167">
        <v>0.19</v>
      </c>
      <c r="I478" s="167">
        <v>7.56</v>
      </c>
      <c r="J478" s="167">
        <v>239.76</v>
      </c>
      <c r="K478" s="167">
        <v>1.72</v>
      </c>
      <c r="L478" s="168">
        <v>318.2</v>
      </c>
      <c r="M478" s="167">
        <v>366.84</v>
      </c>
      <c r="N478" s="167">
        <v>74.33</v>
      </c>
      <c r="O478" s="167">
        <v>5.71</v>
      </c>
    </row>
    <row r="479" spans="1:15" x14ac:dyDescent="0.3">
      <c r="A479" s="414" t="s">
        <v>16</v>
      </c>
      <c r="B479" s="414"/>
      <c r="C479" s="414"/>
      <c r="D479" s="414"/>
      <c r="E479" s="414"/>
      <c r="F479" s="414"/>
      <c r="G479" s="414"/>
      <c r="H479" s="414"/>
      <c r="I479" s="414"/>
      <c r="J479" s="414"/>
      <c r="K479" s="414"/>
      <c r="L479" s="414"/>
      <c r="M479" s="414"/>
      <c r="N479" s="414"/>
      <c r="O479" s="414"/>
    </row>
    <row r="480" spans="1:15" x14ac:dyDescent="0.3">
      <c r="A480" s="65" t="s">
        <v>315</v>
      </c>
      <c r="B480" s="45" t="s">
        <v>237</v>
      </c>
      <c r="C480" s="166">
        <v>100</v>
      </c>
      <c r="D480" s="167">
        <v>1.1200000000000001</v>
      </c>
      <c r="E480" s="167">
        <v>6.82</v>
      </c>
      <c r="F480" s="168">
        <v>3.8</v>
      </c>
      <c r="G480" s="167">
        <v>82.73</v>
      </c>
      <c r="H480" s="167">
        <v>0.05</v>
      </c>
      <c r="I480" s="167">
        <v>65.17</v>
      </c>
      <c r="J480" s="167">
        <v>176.98</v>
      </c>
      <c r="K480" s="167">
        <v>3.63</v>
      </c>
      <c r="L480" s="167">
        <v>23.77</v>
      </c>
      <c r="M480" s="167">
        <v>22.88</v>
      </c>
      <c r="N480" s="167">
        <v>15.85</v>
      </c>
      <c r="O480" s="167">
        <v>0.78</v>
      </c>
    </row>
    <row r="481" spans="1:15" x14ac:dyDescent="0.3">
      <c r="A481" s="66" t="s">
        <v>192</v>
      </c>
      <c r="B481" s="45" t="s">
        <v>482</v>
      </c>
      <c r="C481" s="166">
        <v>275</v>
      </c>
      <c r="D481" s="167">
        <v>3.81</v>
      </c>
      <c r="E481" s="167">
        <v>9.18</v>
      </c>
      <c r="F481" s="167">
        <v>11.05</v>
      </c>
      <c r="G481" s="167">
        <v>142.83000000000001</v>
      </c>
      <c r="H481" s="167">
        <v>0.28000000000000003</v>
      </c>
      <c r="I481" s="167">
        <v>20.990000000000002</v>
      </c>
      <c r="J481" s="168">
        <v>223.4</v>
      </c>
      <c r="K481" s="167">
        <v>1.33</v>
      </c>
      <c r="L481" s="166">
        <v>39.450000000000003</v>
      </c>
      <c r="M481" s="167">
        <v>90.39</v>
      </c>
      <c r="N481" s="168">
        <v>25.5</v>
      </c>
      <c r="O481" s="167">
        <v>1.08</v>
      </c>
    </row>
    <row r="482" spans="1:15" x14ac:dyDescent="0.3">
      <c r="A482" s="65" t="s">
        <v>316</v>
      </c>
      <c r="B482" s="45" t="s">
        <v>238</v>
      </c>
      <c r="C482" s="166">
        <v>100</v>
      </c>
      <c r="D482" s="168">
        <v>22.3</v>
      </c>
      <c r="E482" s="167">
        <v>12.73</v>
      </c>
      <c r="F482" s="167">
        <v>4.67</v>
      </c>
      <c r="G482" s="167">
        <v>223.27</v>
      </c>
      <c r="H482" s="167">
        <v>0.78</v>
      </c>
      <c r="I482" s="167">
        <v>11.31</v>
      </c>
      <c r="J482" s="169"/>
      <c r="K482" s="167">
        <v>1.18</v>
      </c>
      <c r="L482" s="167">
        <v>23.76</v>
      </c>
      <c r="M482" s="167">
        <v>239.23</v>
      </c>
      <c r="N482" s="167">
        <v>36.659999999999997</v>
      </c>
      <c r="O482" s="167">
        <v>3.61</v>
      </c>
    </row>
    <row r="483" spans="1:15" x14ac:dyDescent="0.3">
      <c r="A483" s="65" t="s">
        <v>302</v>
      </c>
      <c r="B483" s="45" t="s">
        <v>229</v>
      </c>
      <c r="C483" s="166">
        <v>180</v>
      </c>
      <c r="D483" s="168">
        <v>5.4</v>
      </c>
      <c r="E483" s="167">
        <v>3.48</v>
      </c>
      <c r="F483" s="167">
        <v>44.02</v>
      </c>
      <c r="G483" s="167">
        <v>229.48</v>
      </c>
      <c r="H483" s="167">
        <v>0.32</v>
      </c>
      <c r="I483" s="166">
        <v>54</v>
      </c>
      <c r="J483" s="168">
        <v>8.1</v>
      </c>
      <c r="K483" s="167">
        <v>1.33</v>
      </c>
      <c r="L483" s="167">
        <v>29.21</v>
      </c>
      <c r="M483" s="168">
        <v>157.1</v>
      </c>
      <c r="N483" s="167">
        <v>62.23</v>
      </c>
      <c r="O483" s="167">
        <v>2.4500000000000002</v>
      </c>
    </row>
    <row r="484" spans="1:15" x14ac:dyDescent="0.3">
      <c r="A484" s="66" t="s">
        <v>288</v>
      </c>
      <c r="B484" s="45" t="s">
        <v>85</v>
      </c>
      <c r="C484" s="166">
        <v>200</v>
      </c>
      <c r="D484" s="167">
        <v>0.78</v>
      </c>
      <c r="E484" s="167">
        <v>0.05</v>
      </c>
      <c r="F484" s="167">
        <v>18.63</v>
      </c>
      <c r="G484" s="167">
        <v>78.69</v>
      </c>
      <c r="H484" s="167">
        <v>0.02</v>
      </c>
      <c r="I484" s="168">
        <v>0.6</v>
      </c>
      <c r="J484" s="167">
        <v>87.45</v>
      </c>
      <c r="K484" s="167">
        <v>0.83</v>
      </c>
      <c r="L484" s="167">
        <v>24.33</v>
      </c>
      <c r="M484" s="168">
        <v>21.9</v>
      </c>
      <c r="N484" s="167">
        <v>15.75</v>
      </c>
      <c r="O484" s="167">
        <v>0.51</v>
      </c>
    </row>
    <row r="485" spans="1:15" s="9" customFormat="1" x14ac:dyDescent="0.3">
      <c r="A485" s="66"/>
      <c r="B485" s="45" t="s">
        <v>188</v>
      </c>
      <c r="C485" s="166">
        <v>30</v>
      </c>
      <c r="D485" s="167">
        <v>2.37</v>
      </c>
      <c r="E485" s="168">
        <v>0.3</v>
      </c>
      <c r="F485" s="167">
        <v>14.49</v>
      </c>
      <c r="G485" s="168">
        <v>70.5</v>
      </c>
      <c r="H485" s="167">
        <v>0.05</v>
      </c>
      <c r="I485" s="169"/>
      <c r="J485" s="169"/>
      <c r="K485" s="167">
        <v>0.39</v>
      </c>
      <c r="L485" s="168">
        <v>6.9</v>
      </c>
      <c r="M485" s="168">
        <v>26.1</v>
      </c>
      <c r="N485" s="168">
        <v>9.9</v>
      </c>
      <c r="O485" s="168">
        <v>0.6</v>
      </c>
    </row>
    <row r="486" spans="1:15" s="9" customFormat="1" x14ac:dyDescent="0.3">
      <c r="A486" s="66"/>
      <c r="B486" s="45" t="s">
        <v>194</v>
      </c>
      <c r="C486" s="166">
        <v>60</v>
      </c>
      <c r="D486" s="167">
        <v>3.36</v>
      </c>
      <c r="E486" s="167">
        <v>0.66</v>
      </c>
      <c r="F486" s="167">
        <v>29.64</v>
      </c>
      <c r="G486" s="168">
        <v>118.8</v>
      </c>
      <c r="H486" s="168">
        <v>0.1</v>
      </c>
      <c r="I486" s="169"/>
      <c r="J486" s="169"/>
      <c r="K486" s="167">
        <v>0.84</v>
      </c>
      <c r="L486" s="168">
        <v>17.399999999999999</v>
      </c>
      <c r="M486" s="166">
        <v>90</v>
      </c>
      <c r="N486" s="168">
        <v>28.2</v>
      </c>
      <c r="O486" s="167">
        <v>2.34</v>
      </c>
    </row>
    <row r="487" spans="1:15" s="9" customFormat="1" x14ac:dyDescent="0.3">
      <c r="A487" s="65" t="s">
        <v>250</v>
      </c>
      <c r="B487" s="45" t="s">
        <v>69</v>
      </c>
      <c r="C487" s="166">
        <v>100</v>
      </c>
      <c r="D487" s="168">
        <v>0.4</v>
      </c>
      <c r="E487" s="168">
        <v>0.4</v>
      </c>
      <c r="F487" s="168">
        <v>9.8000000000000007</v>
      </c>
      <c r="G487" s="166">
        <v>47</v>
      </c>
      <c r="H487" s="167">
        <v>0.03</v>
      </c>
      <c r="I487" s="166">
        <v>10</v>
      </c>
      <c r="J487" s="166">
        <v>5</v>
      </c>
      <c r="K487" s="168">
        <v>0.2</v>
      </c>
      <c r="L487" s="166">
        <v>16</v>
      </c>
      <c r="M487" s="166">
        <v>11</v>
      </c>
      <c r="N487" s="166">
        <v>9</v>
      </c>
      <c r="O487" s="168">
        <v>2.2000000000000002</v>
      </c>
    </row>
    <row r="488" spans="1:15" s="9" customFormat="1" x14ac:dyDescent="0.3">
      <c r="A488" s="415" t="s">
        <v>73</v>
      </c>
      <c r="B488" s="415"/>
      <c r="C488" s="170">
        <v>1045</v>
      </c>
      <c r="D488" s="167">
        <v>39.54</v>
      </c>
      <c r="E488" s="167">
        <v>33.619999999999997</v>
      </c>
      <c r="F488" s="167">
        <v>136.1</v>
      </c>
      <c r="G488" s="168">
        <v>993.3</v>
      </c>
      <c r="H488" s="167">
        <v>1.63</v>
      </c>
      <c r="I488" s="167">
        <v>162.07</v>
      </c>
      <c r="J488" s="167">
        <v>500.93</v>
      </c>
      <c r="K488" s="167">
        <v>9.73</v>
      </c>
      <c r="L488" s="167">
        <v>180.82</v>
      </c>
      <c r="M488" s="168">
        <v>658.6</v>
      </c>
      <c r="N488" s="167">
        <v>203.09</v>
      </c>
      <c r="O488" s="167">
        <v>13.57</v>
      </c>
    </row>
    <row r="489" spans="1:15" x14ac:dyDescent="0.3">
      <c r="A489" s="414" t="s">
        <v>18</v>
      </c>
      <c r="B489" s="414"/>
      <c r="C489" s="414"/>
      <c r="D489" s="414"/>
      <c r="E489" s="414"/>
      <c r="F489" s="414"/>
      <c r="G489" s="414"/>
      <c r="H489" s="414"/>
      <c r="I489" s="414"/>
      <c r="J489" s="414"/>
      <c r="K489" s="414"/>
      <c r="L489" s="414"/>
      <c r="M489" s="414"/>
      <c r="N489" s="414"/>
      <c r="O489" s="414"/>
    </row>
    <row r="490" spans="1:15" x14ac:dyDescent="0.3">
      <c r="A490" s="65" t="s">
        <v>289</v>
      </c>
      <c r="B490" s="45" t="s">
        <v>217</v>
      </c>
      <c r="C490" s="166">
        <v>80</v>
      </c>
      <c r="D490" s="167">
        <v>9.49</v>
      </c>
      <c r="E490" s="167">
        <v>12.99</v>
      </c>
      <c r="F490" s="167">
        <v>22.26</v>
      </c>
      <c r="G490" s="168">
        <v>237.9</v>
      </c>
      <c r="H490" s="167">
        <v>0.14000000000000001</v>
      </c>
      <c r="I490" s="167">
        <v>2.36</v>
      </c>
      <c r="J490" s="168">
        <v>45.8</v>
      </c>
      <c r="K490" s="167">
        <v>1.65</v>
      </c>
      <c r="L490" s="168">
        <v>146.9</v>
      </c>
      <c r="M490" s="168">
        <v>148.19999999999999</v>
      </c>
      <c r="N490" s="167">
        <v>18.559999999999999</v>
      </c>
      <c r="O490" s="166">
        <v>1</v>
      </c>
    </row>
    <row r="491" spans="1:15" x14ac:dyDescent="0.3">
      <c r="A491" s="65" t="s">
        <v>249</v>
      </c>
      <c r="B491" s="45" t="s">
        <v>12</v>
      </c>
      <c r="C491" s="166">
        <v>200</v>
      </c>
      <c r="D491" s="167">
        <v>0.26</v>
      </c>
      <c r="E491" s="167">
        <v>0.03</v>
      </c>
      <c r="F491" s="167">
        <v>11.26</v>
      </c>
      <c r="G491" s="167">
        <v>47.79</v>
      </c>
      <c r="H491" s="169"/>
      <c r="I491" s="168">
        <v>2.9</v>
      </c>
      <c r="J491" s="168">
        <v>0.5</v>
      </c>
      <c r="K491" s="167">
        <v>0.01</v>
      </c>
      <c r="L491" s="167">
        <v>8.08</v>
      </c>
      <c r="M491" s="167">
        <v>9.7799999999999994</v>
      </c>
      <c r="N491" s="167">
        <v>5.24</v>
      </c>
      <c r="O491" s="168">
        <v>0.9</v>
      </c>
    </row>
    <row r="492" spans="1:15" x14ac:dyDescent="0.3">
      <c r="A492" s="66" t="s">
        <v>250</v>
      </c>
      <c r="B492" s="45" t="s">
        <v>190</v>
      </c>
      <c r="C492" s="166">
        <v>100</v>
      </c>
      <c r="D492" s="168">
        <v>0.8</v>
      </c>
      <c r="E492" s="168">
        <v>0.4</v>
      </c>
      <c r="F492" s="168">
        <v>8.1</v>
      </c>
      <c r="G492" s="166">
        <v>47</v>
      </c>
      <c r="H492" s="167">
        <v>0.02</v>
      </c>
      <c r="I492" s="166">
        <v>180</v>
      </c>
      <c r="J492" s="166">
        <v>15</v>
      </c>
      <c r="K492" s="168">
        <v>0.3</v>
      </c>
      <c r="L492" s="166">
        <v>40</v>
      </c>
      <c r="M492" s="166">
        <v>34</v>
      </c>
      <c r="N492" s="166">
        <v>25</v>
      </c>
      <c r="O492" s="168">
        <v>0.8</v>
      </c>
    </row>
    <row r="493" spans="1:15" x14ac:dyDescent="0.3">
      <c r="A493" s="415" t="s">
        <v>106</v>
      </c>
      <c r="B493" s="415"/>
      <c r="C493" s="171">
        <v>380</v>
      </c>
      <c r="D493" s="167">
        <v>10.55</v>
      </c>
      <c r="E493" s="167">
        <v>13.42</v>
      </c>
      <c r="F493" s="167">
        <v>41.62</v>
      </c>
      <c r="G493" s="167">
        <v>332.69</v>
      </c>
      <c r="H493" s="167">
        <v>0.16</v>
      </c>
      <c r="I493" s="167">
        <v>185.26</v>
      </c>
      <c r="J493" s="168">
        <v>61.3</v>
      </c>
      <c r="K493" s="167">
        <v>1.96</v>
      </c>
      <c r="L493" s="167">
        <v>194.98</v>
      </c>
      <c r="M493" s="167">
        <v>191.98</v>
      </c>
      <c r="N493" s="168">
        <v>48.8</v>
      </c>
      <c r="O493" s="168">
        <v>2.7</v>
      </c>
    </row>
    <row r="494" spans="1:15" x14ac:dyDescent="0.3">
      <c r="A494" s="415" t="s">
        <v>75</v>
      </c>
      <c r="B494" s="415"/>
      <c r="C494" s="170">
        <v>2040</v>
      </c>
      <c r="D494" s="167">
        <v>68.28</v>
      </c>
      <c r="E494" s="167">
        <v>70.61</v>
      </c>
      <c r="F494" s="167">
        <v>264.81</v>
      </c>
      <c r="G494" s="167">
        <v>1963.26</v>
      </c>
      <c r="H494" s="167">
        <v>1.98</v>
      </c>
      <c r="I494" s="167">
        <v>354.89</v>
      </c>
      <c r="J494" s="167">
        <v>801.99</v>
      </c>
      <c r="K494" s="167">
        <v>13.41</v>
      </c>
      <c r="L494" s="166">
        <v>694</v>
      </c>
      <c r="M494" s="167">
        <v>1217.42</v>
      </c>
      <c r="N494" s="167">
        <v>326.22000000000003</v>
      </c>
      <c r="O494" s="167">
        <v>21.98</v>
      </c>
    </row>
    <row r="495" spans="1:15" s="9" customFormat="1" x14ac:dyDescent="0.3">
      <c r="A495" s="62" t="s">
        <v>99</v>
      </c>
      <c r="B495" s="10" t="s">
        <v>480</v>
      </c>
      <c r="C495" s="11"/>
      <c r="D495" s="11"/>
      <c r="E495" s="11"/>
      <c r="F495" s="11"/>
      <c r="G495" s="11"/>
      <c r="H495" s="413"/>
      <c r="I495" s="413"/>
      <c r="J495" s="416"/>
      <c r="K495" s="416"/>
      <c r="L495" s="416"/>
      <c r="M495" s="416"/>
      <c r="N495" s="416"/>
      <c r="O495" s="416"/>
    </row>
    <row r="496" spans="1:15" s="9" customFormat="1" x14ac:dyDescent="0.3">
      <c r="A496" s="62" t="s">
        <v>100</v>
      </c>
      <c r="B496" s="10" t="s">
        <v>327</v>
      </c>
      <c r="C496" s="11"/>
      <c r="D496" s="11"/>
      <c r="E496" s="11"/>
      <c r="F496" s="11"/>
      <c r="G496" s="11"/>
      <c r="H496" s="413"/>
      <c r="I496" s="413"/>
      <c r="J496" s="412"/>
      <c r="K496" s="412"/>
      <c r="L496" s="412"/>
      <c r="M496" s="412"/>
      <c r="N496" s="412"/>
      <c r="O496" s="412"/>
    </row>
    <row r="497" spans="1:15" s="9" customFormat="1" x14ac:dyDescent="0.3">
      <c r="A497" s="63" t="s">
        <v>45</v>
      </c>
      <c r="B497" s="12" t="s">
        <v>76</v>
      </c>
      <c r="C497" s="13"/>
      <c r="D497" s="13"/>
      <c r="E497" s="13"/>
      <c r="F497" s="11"/>
      <c r="G497" s="11"/>
      <c r="H497" s="147"/>
      <c r="I497" s="147"/>
      <c r="J497" s="149"/>
      <c r="K497" s="149"/>
      <c r="L497" s="149"/>
      <c r="M497" s="149"/>
      <c r="N497" s="149"/>
      <c r="O497" s="149"/>
    </row>
    <row r="498" spans="1:15" s="9" customFormat="1" x14ac:dyDescent="0.3">
      <c r="A498" s="64" t="s">
        <v>47</v>
      </c>
      <c r="B498" s="14">
        <v>4</v>
      </c>
      <c r="C498" s="15"/>
      <c r="D498" s="11"/>
      <c r="E498" s="11"/>
      <c r="F498" s="11"/>
      <c r="G498" s="11"/>
      <c r="H498" s="147"/>
      <c r="I498" s="147"/>
      <c r="J498" s="149"/>
      <c r="K498" s="149"/>
      <c r="L498" s="149"/>
      <c r="M498" s="149"/>
      <c r="N498" s="149"/>
      <c r="O498" s="149"/>
    </row>
    <row r="499" spans="1:15" s="9" customFormat="1" x14ac:dyDescent="0.3">
      <c r="A499" s="410" t="s">
        <v>48</v>
      </c>
      <c r="B499" s="410" t="s">
        <v>49</v>
      </c>
      <c r="C499" s="410" t="s">
        <v>50</v>
      </c>
      <c r="D499" s="417" t="s">
        <v>51</v>
      </c>
      <c r="E499" s="417"/>
      <c r="F499" s="417"/>
      <c r="G499" s="410" t="s">
        <v>52</v>
      </c>
      <c r="H499" s="417" t="s">
        <v>53</v>
      </c>
      <c r="I499" s="417"/>
      <c r="J499" s="417"/>
      <c r="K499" s="417"/>
      <c r="L499" s="417" t="s">
        <v>54</v>
      </c>
      <c r="M499" s="417"/>
      <c r="N499" s="417"/>
      <c r="O499" s="417"/>
    </row>
    <row r="500" spans="1:15" x14ac:dyDescent="0.3">
      <c r="A500" s="418"/>
      <c r="B500" s="411"/>
      <c r="C500" s="418"/>
      <c r="D500" s="148" t="s">
        <v>55</v>
      </c>
      <c r="E500" s="148" t="s">
        <v>56</v>
      </c>
      <c r="F500" s="148" t="s">
        <v>57</v>
      </c>
      <c r="G500" s="418"/>
      <c r="H500" s="148" t="s">
        <v>58</v>
      </c>
      <c r="I500" s="148" t="s">
        <v>59</v>
      </c>
      <c r="J500" s="148" t="s">
        <v>60</v>
      </c>
      <c r="K500" s="148" t="s">
        <v>61</v>
      </c>
      <c r="L500" s="148" t="s">
        <v>62</v>
      </c>
      <c r="M500" s="148" t="s">
        <v>63</v>
      </c>
      <c r="N500" s="148" t="s">
        <v>64</v>
      </c>
      <c r="O500" s="148" t="s">
        <v>65</v>
      </c>
    </row>
    <row r="501" spans="1:15" x14ac:dyDescent="0.3">
      <c r="A501" s="65">
        <v>1</v>
      </c>
      <c r="B501" s="44">
        <v>2</v>
      </c>
      <c r="C501" s="44">
        <v>3</v>
      </c>
      <c r="D501" s="44">
        <v>4</v>
      </c>
      <c r="E501" s="44">
        <v>5</v>
      </c>
      <c r="F501" s="44">
        <v>6</v>
      </c>
      <c r="G501" s="44">
        <v>7</v>
      </c>
      <c r="H501" s="44">
        <v>8</v>
      </c>
      <c r="I501" s="44">
        <v>9</v>
      </c>
      <c r="J501" s="44">
        <v>10</v>
      </c>
      <c r="K501" s="44">
        <v>11</v>
      </c>
      <c r="L501" s="44">
        <v>12</v>
      </c>
      <c r="M501" s="44">
        <v>13</v>
      </c>
      <c r="N501" s="44">
        <v>14</v>
      </c>
      <c r="O501" s="44">
        <v>15</v>
      </c>
    </row>
    <row r="502" spans="1:15" x14ac:dyDescent="0.3">
      <c r="A502" s="414" t="s">
        <v>66</v>
      </c>
      <c r="B502" s="414"/>
      <c r="C502" s="414"/>
      <c r="D502" s="414"/>
      <c r="E502" s="414"/>
      <c r="F502" s="414"/>
      <c r="G502" s="414"/>
      <c r="H502" s="414"/>
      <c r="I502" s="414"/>
      <c r="J502" s="414"/>
      <c r="K502" s="414"/>
      <c r="L502" s="414"/>
      <c r="M502" s="414"/>
      <c r="N502" s="414"/>
      <c r="O502" s="414"/>
    </row>
    <row r="503" spans="1:15" x14ac:dyDescent="0.3">
      <c r="A503" s="65" t="s">
        <v>245</v>
      </c>
      <c r="B503" s="45" t="s">
        <v>67</v>
      </c>
      <c r="C503" s="166">
        <v>10</v>
      </c>
      <c r="D503" s="167">
        <v>0.08</v>
      </c>
      <c r="E503" s="167">
        <v>7.25</v>
      </c>
      <c r="F503" s="167">
        <v>0.13</v>
      </c>
      <c r="G503" s="168">
        <v>66.099999999999994</v>
      </c>
      <c r="H503" s="169"/>
      <c r="I503" s="169"/>
      <c r="J503" s="166">
        <v>45</v>
      </c>
      <c r="K503" s="168">
        <v>0.1</v>
      </c>
      <c r="L503" s="168">
        <v>2.4</v>
      </c>
      <c r="M503" s="166">
        <v>3</v>
      </c>
      <c r="N503" s="167">
        <v>0.05</v>
      </c>
      <c r="O503" s="167">
        <v>0.02</v>
      </c>
    </row>
    <row r="504" spans="1:15" ht="33" x14ac:dyDescent="0.3">
      <c r="A504" s="65" t="s">
        <v>278</v>
      </c>
      <c r="B504" s="45" t="s">
        <v>239</v>
      </c>
      <c r="C504" s="166">
        <v>230</v>
      </c>
      <c r="D504" s="167">
        <v>24.44</v>
      </c>
      <c r="E504" s="167">
        <v>11.27</v>
      </c>
      <c r="F504" s="167">
        <v>53.06</v>
      </c>
      <c r="G504" s="167">
        <v>415.01</v>
      </c>
      <c r="H504" s="167">
        <v>0.15000000000000002</v>
      </c>
      <c r="I504" s="167">
        <v>0.5</v>
      </c>
      <c r="J504" s="167">
        <v>79.95</v>
      </c>
      <c r="K504" s="168">
        <v>1.1500000000000001</v>
      </c>
      <c r="L504" s="167">
        <v>176.10000000000002</v>
      </c>
      <c r="M504" s="167">
        <v>276.67</v>
      </c>
      <c r="N504" s="168">
        <v>32.74</v>
      </c>
      <c r="O504" s="167">
        <v>1.35</v>
      </c>
    </row>
    <row r="505" spans="1:15" x14ac:dyDescent="0.3">
      <c r="A505" s="65" t="s">
        <v>257</v>
      </c>
      <c r="B505" s="45" t="s">
        <v>36</v>
      </c>
      <c r="C505" s="166">
        <v>200</v>
      </c>
      <c r="D505" s="167">
        <v>1.82</v>
      </c>
      <c r="E505" s="167">
        <v>1.42</v>
      </c>
      <c r="F505" s="167">
        <v>13.74</v>
      </c>
      <c r="G505" s="167">
        <v>75.650000000000006</v>
      </c>
      <c r="H505" s="167">
        <v>0.02</v>
      </c>
      <c r="I505" s="167">
        <v>0.83</v>
      </c>
      <c r="J505" s="167">
        <v>12.82</v>
      </c>
      <c r="K505" s="167">
        <v>0.06</v>
      </c>
      <c r="L505" s="167">
        <v>72.48</v>
      </c>
      <c r="M505" s="167">
        <v>58.64</v>
      </c>
      <c r="N505" s="167">
        <v>12.24</v>
      </c>
      <c r="O505" s="167">
        <v>0.91</v>
      </c>
    </row>
    <row r="506" spans="1:15" x14ac:dyDescent="0.3">
      <c r="A506" s="65" t="s">
        <v>258</v>
      </c>
      <c r="B506" s="45" t="s">
        <v>240</v>
      </c>
      <c r="C506" s="166">
        <v>50</v>
      </c>
      <c r="D506" s="167">
        <v>4.17</v>
      </c>
      <c r="E506" s="168">
        <v>4.9000000000000004</v>
      </c>
      <c r="F506" s="167">
        <v>27.72</v>
      </c>
      <c r="G506" s="168">
        <v>171.5</v>
      </c>
      <c r="H506" s="168">
        <v>0.1</v>
      </c>
      <c r="I506" s="169"/>
      <c r="J506" s="167">
        <v>0.09</v>
      </c>
      <c r="K506" s="167">
        <v>1.88</v>
      </c>
      <c r="L506" s="168">
        <v>51.5</v>
      </c>
      <c r="M506" s="167">
        <v>53.41</v>
      </c>
      <c r="N506" s="168">
        <v>21.9</v>
      </c>
      <c r="O506" s="167">
        <v>0.92</v>
      </c>
    </row>
    <row r="507" spans="1:15" x14ac:dyDescent="0.3">
      <c r="A507" s="65" t="s">
        <v>250</v>
      </c>
      <c r="B507" s="45" t="s">
        <v>69</v>
      </c>
      <c r="C507" s="166">
        <v>100</v>
      </c>
      <c r="D507" s="168">
        <v>0.4</v>
      </c>
      <c r="E507" s="168">
        <v>0.4</v>
      </c>
      <c r="F507" s="168">
        <v>9.8000000000000007</v>
      </c>
      <c r="G507" s="166">
        <v>47</v>
      </c>
      <c r="H507" s="167">
        <v>0.03</v>
      </c>
      <c r="I507" s="166">
        <v>10</v>
      </c>
      <c r="J507" s="166">
        <v>5</v>
      </c>
      <c r="K507" s="168">
        <v>0.2</v>
      </c>
      <c r="L507" s="166">
        <v>16</v>
      </c>
      <c r="M507" s="166">
        <v>11</v>
      </c>
      <c r="N507" s="166">
        <v>9</v>
      </c>
      <c r="O507" s="168">
        <v>2.2000000000000002</v>
      </c>
    </row>
    <row r="508" spans="1:15" x14ac:dyDescent="0.3">
      <c r="A508" s="415" t="s">
        <v>70</v>
      </c>
      <c r="B508" s="415"/>
      <c r="C508" s="171">
        <v>590</v>
      </c>
      <c r="D508" s="167">
        <v>30.91</v>
      </c>
      <c r="E508" s="167">
        <v>25.24</v>
      </c>
      <c r="F508" s="167">
        <v>104.45</v>
      </c>
      <c r="G508" s="167">
        <v>775.26</v>
      </c>
      <c r="H508" s="168">
        <v>0.3</v>
      </c>
      <c r="I508" s="167">
        <v>11.33</v>
      </c>
      <c r="J508" s="167">
        <v>142.86000000000001</v>
      </c>
      <c r="K508" s="167">
        <v>3.39</v>
      </c>
      <c r="L508" s="167">
        <v>318.48</v>
      </c>
      <c r="M508" s="167">
        <v>402.72</v>
      </c>
      <c r="N508" s="167">
        <v>75.930000000000007</v>
      </c>
      <c r="O508" s="168">
        <v>5.4</v>
      </c>
    </row>
    <row r="509" spans="1:15" x14ac:dyDescent="0.3">
      <c r="A509" s="414" t="s">
        <v>16</v>
      </c>
      <c r="B509" s="414"/>
      <c r="C509" s="414"/>
      <c r="D509" s="414"/>
      <c r="E509" s="414"/>
      <c r="F509" s="414"/>
      <c r="G509" s="414"/>
      <c r="H509" s="414"/>
      <c r="I509" s="414"/>
      <c r="J509" s="414"/>
      <c r="K509" s="414"/>
      <c r="L509" s="414"/>
      <c r="M509" s="414"/>
      <c r="N509" s="414"/>
      <c r="O509" s="414"/>
    </row>
    <row r="510" spans="1:15" x14ac:dyDescent="0.3">
      <c r="A510" s="66" t="s">
        <v>251</v>
      </c>
      <c r="B510" s="45" t="s">
        <v>241</v>
      </c>
      <c r="C510" s="166">
        <v>100</v>
      </c>
      <c r="D510" s="168">
        <v>7.7</v>
      </c>
      <c r="E510" s="167">
        <v>5.95</v>
      </c>
      <c r="F510" s="168">
        <v>7.5</v>
      </c>
      <c r="G510" s="167">
        <v>115.05</v>
      </c>
      <c r="H510" s="167">
        <v>0.12</v>
      </c>
      <c r="I510" s="168">
        <v>8.8000000000000007</v>
      </c>
      <c r="J510" s="167">
        <v>238.77</v>
      </c>
      <c r="K510" s="167">
        <v>3.13</v>
      </c>
      <c r="L510" s="167">
        <v>34.93</v>
      </c>
      <c r="M510" s="168">
        <v>128.1</v>
      </c>
      <c r="N510" s="167">
        <v>49.78</v>
      </c>
      <c r="O510" s="168">
        <v>1.1000000000000001</v>
      </c>
    </row>
    <row r="511" spans="1:15" ht="33" x14ac:dyDescent="0.3">
      <c r="A511" s="68" t="s">
        <v>286</v>
      </c>
      <c r="B511" s="45" t="s">
        <v>496</v>
      </c>
      <c r="C511" s="166">
        <v>250</v>
      </c>
      <c r="D511" s="167">
        <v>7.5</v>
      </c>
      <c r="E511" s="167">
        <v>8.1</v>
      </c>
      <c r="F511" s="167">
        <v>19.209999999999997</v>
      </c>
      <c r="G511" s="167">
        <v>176.61</v>
      </c>
      <c r="H511" s="167">
        <v>0.28000000000000003</v>
      </c>
      <c r="I511" s="168">
        <v>12.1</v>
      </c>
      <c r="J511" s="168">
        <v>221.5</v>
      </c>
      <c r="K511" s="167">
        <v>2.44</v>
      </c>
      <c r="L511" s="167">
        <v>50.239999999999995</v>
      </c>
      <c r="M511" s="168">
        <v>169.03</v>
      </c>
      <c r="N511" s="167">
        <v>42.010000000000005</v>
      </c>
      <c r="O511" s="167">
        <v>2.29</v>
      </c>
    </row>
    <row r="512" spans="1:15" x14ac:dyDescent="0.3">
      <c r="A512" s="66" t="s">
        <v>317</v>
      </c>
      <c r="B512" s="45" t="s">
        <v>242</v>
      </c>
      <c r="C512" s="166">
        <v>280</v>
      </c>
      <c r="D512" s="167">
        <v>25.88</v>
      </c>
      <c r="E512" s="167">
        <v>22.63</v>
      </c>
      <c r="F512" s="167">
        <v>23.95</v>
      </c>
      <c r="G512" s="167">
        <v>405.56</v>
      </c>
      <c r="H512" s="167">
        <v>1.24</v>
      </c>
      <c r="I512" s="167">
        <v>59.54</v>
      </c>
      <c r="J512" s="167">
        <v>377.17</v>
      </c>
      <c r="K512" s="167">
        <v>2.29</v>
      </c>
      <c r="L512" s="167">
        <v>49.25</v>
      </c>
      <c r="M512" s="167">
        <v>287.33</v>
      </c>
      <c r="N512" s="167">
        <v>62.38</v>
      </c>
      <c r="O512" s="167">
        <v>3.41</v>
      </c>
    </row>
    <row r="513" spans="1:15" x14ac:dyDescent="0.3">
      <c r="A513" s="70" t="s">
        <v>276</v>
      </c>
      <c r="B513" s="45" t="s">
        <v>87</v>
      </c>
      <c r="C513" s="166">
        <v>200</v>
      </c>
      <c r="D513" s="167">
        <v>0.49</v>
      </c>
      <c r="E513" s="167">
        <v>0.16</v>
      </c>
      <c r="F513" s="167">
        <v>21.67</v>
      </c>
      <c r="G513" s="167">
        <v>93.99</v>
      </c>
      <c r="H513" s="167">
        <v>0.02</v>
      </c>
      <c r="I513" s="167">
        <v>84.59</v>
      </c>
      <c r="J513" s="167">
        <v>69.459999999999994</v>
      </c>
      <c r="K513" s="167">
        <v>0.36</v>
      </c>
      <c r="L513" s="167">
        <v>12.16</v>
      </c>
      <c r="M513" s="167">
        <v>12.32</v>
      </c>
      <c r="N513" s="167">
        <v>4.9800000000000004</v>
      </c>
      <c r="O513" s="167">
        <v>0.54</v>
      </c>
    </row>
    <row r="514" spans="1:15" s="9" customFormat="1" x14ac:dyDescent="0.3">
      <c r="A514" s="66"/>
      <c r="B514" s="45" t="s">
        <v>188</v>
      </c>
      <c r="C514" s="166">
        <v>30</v>
      </c>
      <c r="D514" s="167">
        <v>2.37</v>
      </c>
      <c r="E514" s="168">
        <v>0.3</v>
      </c>
      <c r="F514" s="167">
        <v>14.49</v>
      </c>
      <c r="G514" s="168">
        <v>70.5</v>
      </c>
      <c r="H514" s="167">
        <v>0.05</v>
      </c>
      <c r="I514" s="169"/>
      <c r="J514" s="169"/>
      <c r="K514" s="167">
        <v>0.39</v>
      </c>
      <c r="L514" s="168">
        <v>6.9</v>
      </c>
      <c r="M514" s="168">
        <v>26.1</v>
      </c>
      <c r="N514" s="168">
        <v>9.9</v>
      </c>
      <c r="O514" s="168">
        <v>0.6</v>
      </c>
    </row>
    <row r="515" spans="1:15" s="9" customFormat="1" x14ac:dyDescent="0.3">
      <c r="A515" s="66"/>
      <c r="B515" s="45" t="s">
        <v>194</v>
      </c>
      <c r="C515" s="166">
        <v>60</v>
      </c>
      <c r="D515" s="167">
        <v>3.36</v>
      </c>
      <c r="E515" s="167">
        <v>0.66</v>
      </c>
      <c r="F515" s="167">
        <v>29.64</v>
      </c>
      <c r="G515" s="168">
        <v>118.8</v>
      </c>
      <c r="H515" s="168">
        <v>0.1</v>
      </c>
      <c r="I515" s="169"/>
      <c r="J515" s="169"/>
      <c r="K515" s="167">
        <v>0.84</v>
      </c>
      <c r="L515" s="168">
        <v>17.399999999999999</v>
      </c>
      <c r="M515" s="166">
        <v>90</v>
      </c>
      <c r="N515" s="168">
        <v>28.2</v>
      </c>
      <c r="O515" s="167">
        <v>2.34</v>
      </c>
    </row>
    <row r="516" spans="1:15" s="9" customFormat="1" x14ac:dyDescent="0.3">
      <c r="A516" s="65" t="s">
        <v>250</v>
      </c>
      <c r="B516" s="45" t="s">
        <v>77</v>
      </c>
      <c r="C516" s="166">
        <v>100</v>
      </c>
      <c r="D516" s="168">
        <v>0.4</v>
      </c>
      <c r="E516" s="168">
        <v>0.3</v>
      </c>
      <c r="F516" s="168">
        <v>10.3</v>
      </c>
      <c r="G516" s="166">
        <v>47</v>
      </c>
      <c r="H516" s="167">
        <v>0.02</v>
      </c>
      <c r="I516" s="166">
        <v>5</v>
      </c>
      <c r="J516" s="166">
        <v>2</v>
      </c>
      <c r="K516" s="168">
        <v>0.4</v>
      </c>
      <c r="L516" s="166">
        <v>19</v>
      </c>
      <c r="M516" s="166">
        <v>16</v>
      </c>
      <c r="N516" s="166">
        <v>12</v>
      </c>
      <c r="O516" s="168">
        <v>2.2999999999999998</v>
      </c>
    </row>
    <row r="517" spans="1:15" s="9" customFormat="1" x14ac:dyDescent="0.3">
      <c r="A517" s="415" t="s">
        <v>73</v>
      </c>
      <c r="B517" s="415"/>
      <c r="C517" s="170">
        <v>1030</v>
      </c>
      <c r="D517" s="167">
        <v>47.7</v>
      </c>
      <c r="E517" s="167">
        <v>38.1</v>
      </c>
      <c r="F517" s="167">
        <v>126.76</v>
      </c>
      <c r="G517" s="167">
        <v>1027.51</v>
      </c>
      <c r="H517" s="167">
        <v>1.83</v>
      </c>
      <c r="I517" s="167">
        <v>170.03</v>
      </c>
      <c r="J517" s="168">
        <v>908.9</v>
      </c>
      <c r="K517" s="167">
        <v>9.85</v>
      </c>
      <c r="L517" s="167">
        <v>189.88</v>
      </c>
      <c r="M517" s="167">
        <v>728.88</v>
      </c>
      <c r="N517" s="167">
        <v>209.25</v>
      </c>
      <c r="O517" s="167">
        <v>12.58</v>
      </c>
    </row>
    <row r="518" spans="1:15" x14ac:dyDescent="0.3">
      <c r="A518" s="414" t="s">
        <v>18</v>
      </c>
      <c r="B518" s="414"/>
      <c r="C518" s="414"/>
      <c r="D518" s="414"/>
      <c r="E518" s="414"/>
      <c r="F518" s="414"/>
      <c r="G518" s="414"/>
      <c r="H518" s="414"/>
      <c r="I518" s="414"/>
      <c r="J518" s="414"/>
      <c r="K518" s="414"/>
      <c r="L518" s="414"/>
      <c r="M518" s="414"/>
      <c r="N518" s="414"/>
      <c r="O518" s="414"/>
    </row>
    <row r="519" spans="1:15" x14ac:dyDescent="0.3">
      <c r="A519" s="66" t="s">
        <v>293</v>
      </c>
      <c r="B519" s="45" t="s">
        <v>221</v>
      </c>
      <c r="C519" s="166">
        <v>100</v>
      </c>
      <c r="D519" s="167">
        <v>6.61</v>
      </c>
      <c r="E519" s="167">
        <v>7.17</v>
      </c>
      <c r="F519" s="167">
        <v>44.16</v>
      </c>
      <c r="G519" s="167">
        <v>267.92</v>
      </c>
      <c r="H519" s="167">
        <v>0.09</v>
      </c>
      <c r="I519" s="167">
        <v>1.01</v>
      </c>
      <c r="J519" s="167">
        <v>35.36</v>
      </c>
      <c r="K519" s="167">
        <v>2.36</v>
      </c>
      <c r="L519" s="167">
        <v>105.51</v>
      </c>
      <c r="M519" s="167">
        <v>111.69</v>
      </c>
      <c r="N519" s="167">
        <v>17.010000000000002</v>
      </c>
      <c r="O519" s="167">
        <v>0.66</v>
      </c>
    </row>
    <row r="520" spans="1:15" x14ac:dyDescent="0.3">
      <c r="A520" s="71"/>
      <c r="B520" s="45" t="s">
        <v>222</v>
      </c>
      <c r="C520" s="166">
        <v>200</v>
      </c>
      <c r="D520" s="168">
        <v>6.4</v>
      </c>
      <c r="E520" s="166">
        <v>5</v>
      </c>
      <c r="F520" s="166">
        <v>8</v>
      </c>
      <c r="G520" s="166">
        <v>102</v>
      </c>
      <c r="H520" s="167">
        <v>0.06</v>
      </c>
      <c r="I520" s="168">
        <v>1.6</v>
      </c>
      <c r="J520" s="166">
        <v>44</v>
      </c>
      <c r="K520" s="169"/>
      <c r="L520" s="166">
        <v>236</v>
      </c>
      <c r="M520" s="166">
        <v>192</v>
      </c>
      <c r="N520" s="166">
        <v>32</v>
      </c>
      <c r="O520" s="168">
        <v>0.2</v>
      </c>
    </row>
    <row r="521" spans="1:15" x14ac:dyDescent="0.3">
      <c r="A521" s="66" t="s">
        <v>250</v>
      </c>
      <c r="B521" s="45" t="s">
        <v>86</v>
      </c>
      <c r="C521" s="166">
        <v>100</v>
      </c>
      <c r="D521" s="168">
        <v>0.6</v>
      </c>
      <c r="E521" s="168">
        <v>0.6</v>
      </c>
      <c r="F521" s="168">
        <v>15.4</v>
      </c>
      <c r="G521" s="166">
        <v>72</v>
      </c>
      <c r="H521" s="167">
        <v>0.05</v>
      </c>
      <c r="I521" s="166">
        <v>6</v>
      </c>
      <c r="J521" s="166">
        <v>5</v>
      </c>
      <c r="K521" s="168">
        <v>0.4</v>
      </c>
      <c r="L521" s="166">
        <v>30</v>
      </c>
      <c r="M521" s="166">
        <v>22</v>
      </c>
      <c r="N521" s="166">
        <v>17</v>
      </c>
      <c r="O521" s="168">
        <v>0.6</v>
      </c>
    </row>
    <row r="522" spans="1:15" x14ac:dyDescent="0.3">
      <c r="A522" s="415" t="s">
        <v>106</v>
      </c>
      <c r="B522" s="415"/>
      <c r="C522" s="171">
        <v>400</v>
      </c>
      <c r="D522" s="167">
        <v>13.61</v>
      </c>
      <c r="E522" s="167">
        <v>12.77</v>
      </c>
      <c r="F522" s="167">
        <v>67.56</v>
      </c>
      <c r="G522" s="167">
        <v>441.92</v>
      </c>
      <c r="H522" s="168">
        <v>0.2</v>
      </c>
      <c r="I522" s="167">
        <v>8.61</v>
      </c>
      <c r="J522" s="167">
        <v>84.36</v>
      </c>
      <c r="K522" s="167">
        <v>2.76</v>
      </c>
      <c r="L522" s="167">
        <v>371.51</v>
      </c>
      <c r="M522" s="167">
        <v>325.69</v>
      </c>
      <c r="N522" s="167">
        <v>66.010000000000005</v>
      </c>
      <c r="O522" s="167">
        <v>1.46</v>
      </c>
    </row>
    <row r="523" spans="1:15" x14ac:dyDescent="0.3">
      <c r="A523" s="415" t="s">
        <v>75</v>
      </c>
      <c r="B523" s="415"/>
      <c r="C523" s="170">
        <v>2020</v>
      </c>
      <c r="D523" s="167">
        <v>92.22</v>
      </c>
      <c r="E523" s="167">
        <v>76.11</v>
      </c>
      <c r="F523" s="167">
        <v>298.77</v>
      </c>
      <c r="G523" s="167">
        <v>2244.69</v>
      </c>
      <c r="H523" s="167">
        <v>2.33</v>
      </c>
      <c r="I523" s="167">
        <v>189.97</v>
      </c>
      <c r="J523" s="167">
        <v>1136.1199999999999</v>
      </c>
      <c r="K523" s="166">
        <v>16</v>
      </c>
      <c r="L523" s="167">
        <v>879.87</v>
      </c>
      <c r="M523" s="167">
        <v>1457.29</v>
      </c>
      <c r="N523" s="167">
        <v>351.19</v>
      </c>
      <c r="O523" s="167">
        <v>19.440000000000001</v>
      </c>
    </row>
    <row r="524" spans="1:15" s="9" customFormat="1" x14ac:dyDescent="0.3">
      <c r="A524" s="62" t="s">
        <v>99</v>
      </c>
      <c r="B524" s="10" t="s">
        <v>480</v>
      </c>
      <c r="C524" s="11"/>
      <c r="D524" s="11"/>
      <c r="E524" s="11"/>
      <c r="F524" s="11"/>
      <c r="G524" s="11"/>
      <c r="H524" s="413"/>
      <c r="I524" s="413"/>
      <c r="J524" s="416"/>
      <c r="K524" s="416"/>
      <c r="L524" s="416"/>
      <c r="M524" s="416"/>
      <c r="N524" s="416"/>
      <c r="O524" s="416"/>
    </row>
    <row r="525" spans="1:15" s="9" customFormat="1" x14ac:dyDescent="0.3">
      <c r="A525" s="62" t="s">
        <v>100</v>
      </c>
      <c r="B525" s="10" t="s">
        <v>327</v>
      </c>
      <c r="C525" s="11"/>
      <c r="D525" s="11"/>
      <c r="E525" s="11"/>
      <c r="F525" s="11"/>
      <c r="G525" s="11"/>
      <c r="H525" s="413"/>
      <c r="I525" s="413"/>
      <c r="J525" s="412"/>
      <c r="K525" s="412"/>
      <c r="L525" s="412"/>
      <c r="M525" s="412"/>
      <c r="N525" s="412"/>
      <c r="O525" s="412"/>
    </row>
    <row r="526" spans="1:15" s="9" customFormat="1" x14ac:dyDescent="0.3">
      <c r="A526" s="63" t="s">
        <v>45</v>
      </c>
      <c r="B526" s="12" t="s">
        <v>78</v>
      </c>
      <c r="C526" s="13"/>
      <c r="D526" s="13"/>
      <c r="E526" s="13"/>
      <c r="F526" s="11"/>
      <c r="G526" s="11"/>
      <c r="H526" s="147"/>
      <c r="I526" s="147"/>
      <c r="J526" s="149"/>
      <c r="K526" s="149"/>
      <c r="L526" s="149"/>
      <c r="M526" s="149"/>
      <c r="N526" s="149"/>
      <c r="O526" s="149"/>
    </row>
    <row r="527" spans="1:15" s="9" customFormat="1" x14ac:dyDescent="0.3">
      <c r="A527" s="64" t="s">
        <v>47</v>
      </c>
      <c r="B527" s="14">
        <v>4</v>
      </c>
      <c r="C527" s="15"/>
      <c r="D527" s="11"/>
      <c r="E527" s="11"/>
      <c r="F527" s="11"/>
      <c r="G527" s="11"/>
      <c r="H527" s="147"/>
      <c r="I527" s="147"/>
      <c r="J527" s="149"/>
      <c r="K527" s="149"/>
      <c r="L527" s="149"/>
      <c r="M527" s="149"/>
      <c r="N527" s="149"/>
      <c r="O527" s="149"/>
    </row>
    <row r="528" spans="1:15" s="9" customFormat="1" x14ac:dyDescent="0.3">
      <c r="A528" s="410" t="s">
        <v>48</v>
      </c>
      <c r="B528" s="410" t="s">
        <v>49</v>
      </c>
      <c r="C528" s="410" t="s">
        <v>50</v>
      </c>
      <c r="D528" s="417" t="s">
        <v>51</v>
      </c>
      <c r="E528" s="417"/>
      <c r="F528" s="417"/>
      <c r="G528" s="410" t="s">
        <v>52</v>
      </c>
      <c r="H528" s="417" t="s">
        <v>53</v>
      </c>
      <c r="I528" s="417"/>
      <c r="J528" s="417"/>
      <c r="K528" s="417"/>
      <c r="L528" s="417" t="s">
        <v>54</v>
      </c>
      <c r="M528" s="417"/>
      <c r="N528" s="417"/>
      <c r="O528" s="417"/>
    </row>
    <row r="529" spans="1:15" x14ac:dyDescent="0.3">
      <c r="A529" s="418"/>
      <c r="B529" s="411"/>
      <c r="C529" s="418"/>
      <c r="D529" s="148" t="s">
        <v>55</v>
      </c>
      <c r="E529" s="148" t="s">
        <v>56</v>
      </c>
      <c r="F529" s="148" t="s">
        <v>57</v>
      </c>
      <c r="G529" s="418"/>
      <c r="H529" s="148" t="s">
        <v>58</v>
      </c>
      <c r="I529" s="148" t="s">
        <v>59</v>
      </c>
      <c r="J529" s="148" t="s">
        <v>60</v>
      </c>
      <c r="K529" s="148" t="s">
        <v>61</v>
      </c>
      <c r="L529" s="148" t="s">
        <v>62</v>
      </c>
      <c r="M529" s="148" t="s">
        <v>63</v>
      </c>
      <c r="N529" s="148" t="s">
        <v>64</v>
      </c>
      <c r="O529" s="148" t="s">
        <v>65</v>
      </c>
    </row>
    <row r="530" spans="1:15" x14ac:dyDescent="0.3">
      <c r="A530" s="65">
        <v>1</v>
      </c>
      <c r="B530" s="44">
        <v>2</v>
      </c>
      <c r="C530" s="44">
        <v>3</v>
      </c>
      <c r="D530" s="44">
        <v>4</v>
      </c>
      <c r="E530" s="44">
        <v>5</v>
      </c>
      <c r="F530" s="44">
        <v>6</v>
      </c>
      <c r="G530" s="44">
        <v>7</v>
      </c>
      <c r="H530" s="44">
        <v>8</v>
      </c>
      <c r="I530" s="44">
        <v>9</v>
      </c>
      <c r="J530" s="44">
        <v>10</v>
      </c>
      <c r="K530" s="44">
        <v>11</v>
      </c>
      <c r="L530" s="44">
        <v>12</v>
      </c>
      <c r="M530" s="44">
        <v>13</v>
      </c>
      <c r="N530" s="44">
        <v>14</v>
      </c>
      <c r="O530" s="44">
        <v>15</v>
      </c>
    </row>
    <row r="531" spans="1:15" x14ac:dyDescent="0.3">
      <c r="A531" s="414" t="s">
        <v>66</v>
      </c>
      <c r="B531" s="414"/>
      <c r="C531" s="414"/>
      <c r="D531" s="414"/>
      <c r="E531" s="414"/>
      <c r="F531" s="414"/>
      <c r="G531" s="414"/>
      <c r="H531" s="414"/>
      <c r="I531" s="414"/>
      <c r="J531" s="414"/>
      <c r="K531" s="414"/>
      <c r="L531" s="414"/>
      <c r="M531" s="414"/>
      <c r="N531" s="414"/>
      <c r="O531" s="414"/>
    </row>
    <row r="532" spans="1:15" x14ac:dyDescent="0.3">
      <c r="A532" s="65" t="s">
        <v>246</v>
      </c>
      <c r="B532" s="45" t="s">
        <v>68</v>
      </c>
      <c r="C532" s="166">
        <v>15</v>
      </c>
      <c r="D532" s="167">
        <v>3.48</v>
      </c>
      <c r="E532" s="167">
        <v>4.43</v>
      </c>
      <c r="F532" s="169"/>
      <c r="G532" s="168">
        <v>54.6</v>
      </c>
      <c r="H532" s="167">
        <v>0.01</v>
      </c>
      <c r="I532" s="167">
        <v>0.11</v>
      </c>
      <c r="J532" s="168">
        <v>43.2</v>
      </c>
      <c r="K532" s="167">
        <v>0.08</v>
      </c>
      <c r="L532" s="166">
        <v>132</v>
      </c>
      <c r="M532" s="166">
        <v>75</v>
      </c>
      <c r="N532" s="167">
        <v>5.25</v>
      </c>
      <c r="O532" s="167">
        <v>0.15</v>
      </c>
    </row>
    <row r="533" spans="1:15" x14ac:dyDescent="0.3">
      <c r="A533" s="66" t="s">
        <v>292</v>
      </c>
      <c r="B533" s="45" t="s">
        <v>427</v>
      </c>
      <c r="C533" s="166">
        <v>280</v>
      </c>
      <c r="D533" s="167">
        <v>31.13</v>
      </c>
      <c r="E533" s="167">
        <v>20.49</v>
      </c>
      <c r="F533" s="167">
        <v>47.47</v>
      </c>
      <c r="G533" s="167">
        <v>493.57</v>
      </c>
      <c r="H533" s="168">
        <v>0.2</v>
      </c>
      <c r="I533" s="167">
        <v>3.73</v>
      </c>
      <c r="J533" s="167">
        <v>907.08</v>
      </c>
      <c r="K533" s="167">
        <v>4.04</v>
      </c>
      <c r="L533" s="167">
        <v>34.29</v>
      </c>
      <c r="M533" s="167">
        <v>358.82</v>
      </c>
      <c r="N533" s="167">
        <v>74.47</v>
      </c>
      <c r="O533" s="167">
        <v>2.0699999999999998</v>
      </c>
    </row>
    <row r="534" spans="1:15" x14ac:dyDescent="0.3">
      <c r="A534" s="66" t="s">
        <v>265</v>
      </c>
      <c r="B534" s="45" t="s">
        <v>79</v>
      </c>
      <c r="C534" s="166">
        <v>200</v>
      </c>
      <c r="D534" s="168">
        <v>0.3</v>
      </c>
      <c r="E534" s="167">
        <v>0.06</v>
      </c>
      <c r="F534" s="168">
        <v>12.5</v>
      </c>
      <c r="G534" s="167">
        <v>53.93</v>
      </c>
      <c r="H534" s="169"/>
      <c r="I534" s="168">
        <v>30.1</v>
      </c>
      <c r="J534" s="167">
        <v>25.01</v>
      </c>
      <c r="K534" s="167">
        <v>0.11</v>
      </c>
      <c r="L534" s="167">
        <v>7.08</v>
      </c>
      <c r="M534" s="167">
        <v>8.75</v>
      </c>
      <c r="N534" s="167">
        <v>4.91</v>
      </c>
      <c r="O534" s="167">
        <v>0.94</v>
      </c>
    </row>
    <row r="535" spans="1:15" x14ac:dyDescent="0.3">
      <c r="A535" s="66"/>
      <c r="B535" s="45" t="s">
        <v>188</v>
      </c>
      <c r="C535" s="166">
        <v>40</v>
      </c>
      <c r="D535" s="167">
        <v>3.16</v>
      </c>
      <c r="E535" s="168">
        <v>0.4</v>
      </c>
      <c r="F535" s="167">
        <v>19.32</v>
      </c>
      <c r="G535" s="166">
        <v>94</v>
      </c>
      <c r="H535" s="167">
        <v>0.06</v>
      </c>
      <c r="I535" s="169"/>
      <c r="J535" s="169"/>
      <c r="K535" s="167">
        <v>0.52</v>
      </c>
      <c r="L535" s="168">
        <v>9.1999999999999993</v>
      </c>
      <c r="M535" s="168">
        <v>34.799999999999997</v>
      </c>
      <c r="N535" s="168">
        <v>13.2</v>
      </c>
      <c r="O535" s="168">
        <v>0.8</v>
      </c>
    </row>
    <row r="536" spans="1:15" x14ac:dyDescent="0.3">
      <c r="A536" s="65" t="s">
        <v>250</v>
      </c>
      <c r="B536" s="45" t="s">
        <v>77</v>
      </c>
      <c r="C536" s="166">
        <v>100</v>
      </c>
      <c r="D536" s="168">
        <v>0.4</v>
      </c>
      <c r="E536" s="168">
        <v>0.3</v>
      </c>
      <c r="F536" s="168">
        <v>10.3</v>
      </c>
      <c r="G536" s="166">
        <v>47</v>
      </c>
      <c r="H536" s="167">
        <v>0.02</v>
      </c>
      <c r="I536" s="166">
        <v>5</v>
      </c>
      <c r="J536" s="166">
        <v>2</v>
      </c>
      <c r="K536" s="168">
        <v>0.4</v>
      </c>
      <c r="L536" s="166">
        <v>19</v>
      </c>
      <c r="M536" s="166">
        <v>16</v>
      </c>
      <c r="N536" s="166">
        <v>12</v>
      </c>
      <c r="O536" s="168">
        <v>2.2999999999999998</v>
      </c>
    </row>
    <row r="537" spans="1:15" x14ac:dyDescent="0.3">
      <c r="A537" s="415" t="s">
        <v>70</v>
      </c>
      <c r="B537" s="415"/>
      <c r="C537" s="171">
        <v>635</v>
      </c>
      <c r="D537" s="167">
        <v>38.47</v>
      </c>
      <c r="E537" s="167">
        <v>25.68</v>
      </c>
      <c r="F537" s="167">
        <v>89.59</v>
      </c>
      <c r="G537" s="168">
        <v>743.1</v>
      </c>
      <c r="H537" s="167">
        <v>0.28999999999999998</v>
      </c>
      <c r="I537" s="167">
        <v>38.94</v>
      </c>
      <c r="J537" s="167">
        <v>977.29</v>
      </c>
      <c r="K537" s="167">
        <v>5.15</v>
      </c>
      <c r="L537" s="167">
        <v>201.57</v>
      </c>
      <c r="M537" s="167">
        <v>493.37</v>
      </c>
      <c r="N537" s="167">
        <v>109.83</v>
      </c>
      <c r="O537" s="167">
        <v>6.26</v>
      </c>
    </row>
    <row r="538" spans="1:15" x14ac:dyDescent="0.3">
      <c r="A538" s="414" t="s">
        <v>16</v>
      </c>
      <c r="B538" s="414"/>
      <c r="C538" s="414"/>
      <c r="D538" s="414"/>
      <c r="E538" s="414"/>
      <c r="F538" s="414"/>
      <c r="G538" s="414"/>
      <c r="H538" s="414"/>
      <c r="I538" s="414"/>
      <c r="J538" s="414"/>
      <c r="K538" s="414"/>
      <c r="L538" s="414"/>
      <c r="M538" s="414"/>
      <c r="N538" s="414"/>
      <c r="O538" s="414"/>
    </row>
    <row r="539" spans="1:15" x14ac:dyDescent="0.3">
      <c r="A539" s="65" t="s">
        <v>281</v>
      </c>
      <c r="B539" s="45" t="s">
        <v>212</v>
      </c>
      <c r="C539" s="166">
        <v>100</v>
      </c>
      <c r="D539" s="167">
        <v>1.27</v>
      </c>
      <c r="E539" s="167">
        <v>3.19</v>
      </c>
      <c r="F539" s="167">
        <v>4.5199999999999996</v>
      </c>
      <c r="G539" s="167">
        <v>53.07</v>
      </c>
      <c r="H539" s="167">
        <v>0.06</v>
      </c>
      <c r="I539" s="167">
        <v>19.59</v>
      </c>
      <c r="J539" s="167">
        <v>67.540000000000006</v>
      </c>
      <c r="K539" s="167">
        <v>1.76</v>
      </c>
      <c r="L539" s="167">
        <v>29.23</v>
      </c>
      <c r="M539" s="167">
        <v>47.47</v>
      </c>
      <c r="N539" s="166">
        <v>22</v>
      </c>
      <c r="O539" s="167">
        <v>0.97</v>
      </c>
    </row>
    <row r="540" spans="1:15" ht="33" x14ac:dyDescent="0.3">
      <c r="A540" s="68" t="s">
        <v>282</v>
      </c>
      <c r="B540" s="45" t="s">
        <v>451</v>
      </c>
      <c r="C540" s="166">
        <v>270</v>
      </c>
      <c r="D540" s="167">
        <v>6.72</v>
      </c>
      <c r="E540" s="167">
        <v>5.96</v>
      </c>
      <c r="F540" s="167">
        <v>18.22</v>
      </c>
      <c r="G540" s="167">
        <v>154.07</v>
      </c>
      <c r="H540" s="167">
        <v>0.15</v>
      </c>
      <c r="I540" s="167">
        <v>22.45</v>
      </c>
      <c r="J540" s="168">
        <v>188.2</v>
      </c>
      <c r="K540" s="167">
        <v>1.64</v>
      </c>
      <c r="L540" s="167">
        <v>22.35</v>
      </c>
      <c r="M540" s="167">
        <v>112.68</v>
      </c>
      <c r="N540" s="167">
        <v>35.36</v>
      </c>
      <c r="O540" s="167">
        <v>1.42</v>
      </c>
    </row>
    <row r="541" spans="1:15" x14ac:dyDescent="0.3">
      <c r="A541" s="66" t="s">
        <v>263</v>
      </c>
      <c r="B541" s="45" t="s">
        <v>501</v>
      </c>
      <c r="C541" s="166">
        <v>105</v>
      </c>
      <c r="D541" s="167">
        <v>16.869999999999997</v>
      </c>
      <c r="E541" s="167">
        <v>18.309999999999999</v>
      </c>
      <c r="F541" s="167">
        <v>20.66</v>
      </c>
      <c r="G541" s="167">
        <v>315.17</v>
      </c>
      <c r="H541" s="168">
        <v>0.2</v>
      </c>
      <c r="I541" s="167">
        <v>0.59</v>
      </c>
      <c r="J541" s="167">
        <v>42.17</v>
      </c>
      <c r="K541" s="167">
        <v>6.01</v>
      </c>
      <c r="L541" s="167">
        <v>25.54</v>
      </c>
      <c r="M541" s="167">
        <v>170.66</v>
      </c>
      <c r="N541" s="167">
        <v>34.020000000000003</v>
      </c>
      <c r="O541" s="167">
        <v>1.35</v>
      </c>
    </row>
    <row r="542" spans="1:15" x14ac:dyDescent="0.3">
      <c r="A542" s="67" t="s">
        <v>296</v>
      </c>
      <c r="B542" s="45" t="s">
        <v>225</v>
      </c>
      <c r="C542" s="166">
        <v>180</v>
      </c>
      <c r="D542" s="167">
        <v>3.94</v>
      </c>
      <c r="E542" s="167">
        <v>5.67</v>
      </c>
      <c r="F542" s="167">
        <v>26.52</v>
      </c>
      <c r="G542" s="167">
        <v>173.36</v>
      </c>
      <c r="H542" s="168">
        <v>0.2</v>
      </c>
      <c r="I542" s="167">
        <v>31.16</v>
      </c>
      <c r="J542" s="167">
        <v>37.78</v>
      </c>
      <c r="K542" s="167">
        <v>0.24</v>
      </c>
      <c r="L542" s="167">
        <v>52.28</v>
      </c>
      <c r="M542" s="168">
        <v>116.7</v>
      </c>
      <c r="N542" s="167">
        <v>39.479999999999997</v>
      </c>
      <c r="O542" s="167">
        <v>1.44</v>
      </c>
    </row>
    <row r="543" spans="1:15" x14ac:dyDescent="0.3">
      <c r="A543" s="65" t="s">
        <v>254</v>
      </c>
      <c r="B543" s="45" t="s">
        <v>72</v>
      </c>
      <c r="C543" s="166">
        <v>200</v>
      </c>
      <c r="D543" s="167">
        <v>0.37</v>
      </c>
      <c r="E543" s="167">
        <v>0.02</v>
      </c>
      <c r="F543" s="167">
        <v>21.01</v>
      </c>
      <c r="G543" s="168">
        <v>86.9</v>
      </c>
      <c r="H543" s="169"/>
      <c r="I543" s="167">
        <v>0.34</v>
      </c>
      <c r="J543" s="167">
        <v>0.51</v>
      </c>
      <c r="K543" s="167">
        <v>0.17</v>
      </c>
      <c r="L543" s="168">
        <v>19.2</v>
      </c>
      <c r="M543" s="167">
        <v>13.09</v>
      </c>
      <c r="N543" s="168">
        <v>5.0999999999999996</v>
      </c>
      <c r="O543" s="167">
        <v>1.05</v>
      </c>
    </row>
    <row r="544" spans="1:15" x14ac:dyDescent="0.3">
      <c r="A544" s="66"/>
      <c r="B544" s="45" t="s">
        <v>188</v>
      </c>
      <c r="C544" s="166">
        <v>30</v>
      </c>
      <c r="D544" s="167">
        <v>2.37</v>
      </c>
      <c r="E544" s="168">
        <v>0.3</v>
      </c>
      <c r="F544" s="167">
        <v>14.49</v>
      </c>
      <c r="G544" s="168">
        <v>70.5</v>
      </c>
      <c r="H544" s="167">
        <v>0.05</v>
      </c>
      <c r="I544" s="169"/>
      <c r="J544" s="169"/>
      <c r="K544" s="167">
        <v>0.39</v>
      </c>
      <c r="L544" s="168">
        <v>6.9</v>
      </c>
      <c r="M544" s="168">
        <v>26.1</v>
      </c>
      <c r="N544" s="168">
        <v>9.9</v>
      </c>
      <c r="O544" s="168">
        <v>0.6</v>
      </c>
    </row>
    <row r="545" spans="1:15" s="9" customFormat="1" x14ac:dyDescent="0.3">
      <c r="A545" s="66"/>
      <c r="B545" s="45" t="s">
        <v>194</v>
      </c>
      <c r="C545" s="166">
        <v>60</v>
      </c>
      <c r="D545" s="167">
        <v>3.36</v>
      </c>
      <c r="E545" s="167">
        <v>0.66</v>
      </c>
      <c r="F545" s="167">
        <v>29.64</v>
      </c>
      <c r="G545" s="168">
        <v>118.8</v>
      </c>
      <c r="H545" s="168">
        <v>0.1</v>
      </c>
      <c r="I545" s="169"/>
      <c r="J545" s="169"/>
      <c r="K545" s="167">
        <v>0.84</v>
      </c>
      <c r="L545" s="168">
        <v>17.399999999999999</v>
      </c>
      <c r="M545" s="166">
        <v>90</v>
      </c>
      <c r="N545" s="168">
        <v>28.2</v>
      </c>
      <c r="O545" s="167">
        <v>2.34</v>
      </c>
    </row>
    <row r="546" spans="1:15" s="9" customFormat="1" x14ac:dyDescent="0.3">
      <c r="A546" s="65" t="s">
        <v>250</v>
      </c>
      <c r="B546" s="45" t="s">
        <v>69</v>
      </c>
      <c r="C546" s="166">
        <v>100</v>
      </c>
      <c r="D546" s="168">
        <v>0.4</v>
      </c>
      <c r="E546" s="168">
        <v>0.4</v>
      </c>
      <c r="F546" s="168">
        <v>9.8000000000000007</v>
      </c>
      <c r="G546" s="166">
        <v>47</v>
      </c>
      <c r="H546" s="167">
        <v>0.03</v>
      </c>
      <c r="I546" s="166">
        <v>10</v>
      </c>
      <c r="J546" s="166">
        <v>5</v>
      </c>
      <c r="K546" s="168">
        <v>0.2</v>
      </c>
      <c r="L546" s="166">
        <v>16</v>
      </c>
      <c r="M546" s="166">
        <v>11</v>
      </c>
      <c r="N546" s="166">
        <v>9</v>
      </c>
      <c r="O546" s="168">
        <v>2.2000000000000002</v>
      </c>
    </row>
    <row r="547" spans="1:15" s="9" customFormat="1" x14ac:dyDescent="0.3">
      <c r="A547" s="415" t="s">
        <v>73</v>
      </c>
      <c r="B547" s="415"/>
      <c r="C547" s="170">
        <v>1045</v>
      </c>
      <c r="D547" s="167">
        <v>35.299999999999997</v>
      </c>
      <c r="E547" s="167">
        <v>34.51</v>
      </c>
      <c r="F547" s="167">
        <v>144.86000000000001</v>
      </c>
      <c r="G547" s="167">
        <v>1018.87</v>
      </c>
      <c r="H547" s="167">
        <v>0.79</v>
      </c>
      <c r="I547" s="167">
        <v>84.13</v>
      </c>
      <c r="J547" s="168">
        <v>341.2</v>
      </c>
      <c r="K547" s="167">
        <v>11.25</v>
      </c>
      <c r="L547" s="168">
        <v>188.9</v>
      </c>
      <c r="M547" s="168">
        <v>587.70000000000005</v>
      </c>
      <c r="N547" s="167">
        <v>183.06</v>
      </c>
      <c r="O547" s="167">
        <v>11.37</v>
      </c>
    </row>
    <row r="548" spans="1:15" s="9" customFormat="1" x14ac:dyDescent="0.3">
      <c r="A548" s="414" t="s">
        <v>18</v>
      </c>
      <c r="B548" s="414"/>
      <c r="C548" s="414"/>
      <c r="D548" s="414"/>
      <c r="E548" s="414"/>
      <c r="F548" s="414"/>
      <c r="G548" s="414"/>
      <c r="H548" s="414"/>
      <c r="I548" s="414"/>
      <c r="J548" s="414"/>
      <c r="K548" s="414"/>
      <c r="L548" s="414"/>
      <c r="M548" s="414"/>
      <c r="N548" s="414"/>
      <c r="O548" s="414"/>
    </row>
    <row r="549" spans="1:15" x14ac:dyDescent="0.3">
      <c r="A549" s="66" t="s">
        <v>262</v>
      </c>
      <c r="B549" s="45" t="s">
        <v>202</v>
      </c>
      <c r="C549" s="166">
        <v>75</v>
      </c>
      <c r="D549" s="167">
        <v>9.7799999999999994</v>
      </c>
      <c r="E549" s="167">
        <v>7.63</v>
      </c>
      <c r="F549" s="167">
        <v>25.18</v>
      </c>
      <c r="G549" s="167">
        <v>208.34</v>
      </c>
      <c r="H549" s="167">
        <v>0.26</v>
      </c>
      <c r="I549" s="167">
        <v>1.04</v>
      </c>
      <c r="J549" s="168">
        <v>32.299999999999997</v>
      </c>
      <c r="K549" s="167">
        <v>1.01</v>
      </c>
      <c r="L549" s="167">
        <v>14.86</v>
      </c>
      <c r="M549" s="167">
        <v>100.94</v>
      </c>
      <c r="N549" s="167">
        <v>14.14</v>
      </c>
      <c r="O549" s="167">
        <v>1.39</v>
      </c>
    </row>
    <row r="550" spans="1:15" x14ac:dyDescent="0.3">
      <c r="A550" s="67"/>
      <c r="B550" s="45" t="s">
        <v>201</v>
      </c>
      <c r="C550" s="166">
        <v>200</v>
      </c>
      <c r="D550" s="166">
        <v>1</v>
      </c>
      <c r="E550" s="168">
        <v>0.2</v>
      </c>
      <c r="F550" s="168">
        <v>20.2</v>
      </c>
      <c r="G550" s="166">
        <v>92</v>
      </c>
      <c r="H550" s="167">
        <v>0.02</v>
      </c>
      <c r="I550" s="166">
        <v>4</v>
      </c>
      <c r="J550" s="169"/>
      <c r="K550" s="168">
        <v>0.2</v>
      </c>
      <c r="L550" s="166">
        <v>14</v>
      </c>
      <c r="M550" s="166">
        <v>14</v>
      </c>
      <c r="N550" s="166">
        <v>8</v>
      </c>
      <c r="O550" s="168">
        <v>2.8</v>
      </c>
    </row>
    <row r="551" spans="1:15" x14ac:dyDescent="0.3">
      <c r="A551" s="66" t="s">
        <v>250</v>
      </c>
      <c r="B551" s="45" t="s">
        <v>195</v>
      </c>
      <c r="C551" s="166">
        <v>150</v>
      </c>
      <c r="D551" s="167">
        <v>1.35</v>
      </c>
      <c r="E551" s="168">
        <v>0.3</v>
      </c>
      <c r="F551" s="167">
        <v>12.15</v>
      </c>
      <c r="G551" s="168">
        <v>64.5</v>
      </c>
      <c r="H551" s="167">
        <v>0.06</v>
      </c>
      <c r="I551" s="166">
        <v>90</v>
      </c>
      <c r="J551" s="166">
        <v>12</v>
      </c>
      <c r="K551" s="168">
        <v>0.3</v>
      </c>
      <c r="L551" s="166">
        <v>51</v>
      </c>
      <c r="M551" s="168">
        <v>34.5</v>
      </c>
      <c r="N551" s="168">
        <v>19.5</v>
      </c>
      <c r="O551" s="167">
        <v>0.45</v>
      </c>
    </row>
    <row r="552" spans="1:15" x14ac:dyDescent="0.3">
      <c r="A552" s="415" t="s">
        <v>106</v>
      </c>
      <c r="B552" s="415"/>
      <c r="C552" s="171">
        <v>425</v>
      </c>
      <c r="D552" s="167">
        <v>12.13</v>
      </c>
      <c r="E552" s="167">
        <v>8.1300000000000008</v>
      </c>
      <c r="F552" s="167">
        <v>57.53</v>
      </c>
      <c r="G552" s="167">
        <v>364.84</v>
      </c>
      <c r="H552" s="167">
        <v>0.34</v>
      </c>
      <c r="I552" s="167">
        <v>95.04</v>
      </c>
      <c r="J552" s="168">
        <v>44.3</v>
      </c>
      <c r="K552" s="167">
        <v>1.51</v>
      </c>
      <c r="L552" s="167">
        <v>79.86</v>
      </c>
      <c r="M552" s="167">
        <v>149.44</v>
      </c>
      <c r="N552" s="167">
        <v>41.64</v>
      </c>
      <c r="O552" s="167">
        <v>4.6399999999999997</v>
      </c>
    </row>
    <row r="553" spans="1:15" x14ac:dyDescent="0.3">
      <c r="A553" s="415" t="s">
        <v>75</v>
      </c>
      <c r="B553" s="415"/>
      <c r="C553" s="170">
        <v>2105</v>
      </c>
      <c r="D553" s="167">
        <v>85.9</v>
      </c>
      <c r="E553" s="167">
        <v>68.319999999999993</v>
      </c>
      <c r="F553" s="167">
        <v>291.98</v>
      </c>
      <c r="G553" s="167">
        <v>2126.81</v>
      </c>
      <c r="H553" s="167">
        <v>1.42</v>
      </c>
      <c r="I553" s="167">
        <v>218.11</v>
      </c>
      <c r="J553" s="167">
        <v>1362.79</v>
      </c>
      <c r="K553" s="167">
        <v>17.91</v>
      </c>
      <c r="L553" s="167">
        <v>470.33</v>
      </c>
      <c r="M553" s="167">
        <v>1230.51</v>
      </c>
      <c r="N553" s="167">
        <v>334.53</v>
      </c>
      <c r="O553" s="167">
        <v>22.27</v>
      </c>
    </row>
    <row r="554" spans="1:15" s="9" customFormat="1" x14ac:dyDescent="0.3">
      <c r="A554" s="62" t="s">
        <v>99</v>
      </c>
      <c r="B554" s="10" t="s">
        <v>480</v>
      </c>
      <c r="C554" s="11"/>
      <c r="D554" s="11"/>
      <c r="E554" s="11"/>
      <c r="F554" s="11"/>
      <c r="G554" s="11"/>
      <c r="H554" s="413"/>
      <c r="I554" s="413"/>
      <c r="J554" s="416"/>
      <c r="K554" s="416"/>
      <c r="L554" s="416"/>
      <c r="M554" s="416"/>
      <c r="N554" s="416"/>
      <c r="O554" s="416"/>
    </row>
    <row r="555" spans="1:15" s="9" customFormat="1" x14ac:dyDescent="0.3">
      <c r="A555" s="62" t="s">
        <v>100</v>
      </c>
      <c r="B555" s="10" t="s">
        <v>327</v>
      </c>
      <c r="C555" s="11"/>
      <c r="D555" s="11"/>
      <c r="E555" s="11"/>
      <c r="F555" s="11"/>
      <c r="G555" s="11"/>
      <c r="H555" s="413"/>
      <c r="I555" s="413"/>
      <c r="J555" s="412"/>
      <c r="K555" s="412"/>
      <c r="L555" s="412"/>
      <c r="M555" s="412"/>
      <c r="N555" s="412"/>
      <c r="O555" s="412"/>
    </row>
    <row r="556" spans="1:15" s="9" customFormat="1" x14ac:dyDescent="0.3">
      <c r="A556" s="63" t="s">
        <v>45</v>
      </c>
      <c r="B556" s="12" t="s">
        <v>81</v>
      </c>
      <c r="C556" s="13"/>
      <c r="D556" s="13"/>
      <c r="E556" s="13"/>
      <c r="F556" s="11"/>
      <c r="G556" s="11"/>
      <c r="H556" s="147"/>
      <c r="I556" s="147"/>
      <c r="J556" s="149"/>
      <c r="K556" s="149"/>
      <c r="L556" s="149"/>
      <c r="M556" s="149"/>
      <c r="N556" s="149"/>
      <c r="O556" s="149"/>
    </row>
    <row r="557" spans="1:15" s="9" customFormat="1" x14ac:dyDescent="0.3">
      <c r="A557" s="64" t="s">
        <v>47</v>
      </c>
      <c r="B557" s="14">
        <v>4</v>
      </c>
      <c r="C557" s="15"/>
      <c r="D557" s="11"/>
      <c r="E557" s="11"/>
      <c r="F557" s="11"/>
      <c r="G557" s="11"/>
      <c r="H557" s="147"/>
      <c r="I557" s="147"/>
      <c r="J557" s="149"/>
      <c r="K557" s="149"/>
      <c r="L557" s="149"/>
      <c r="M557" s="149"/>
      <c r="N557" s="149"/>
      <c r="O557" s="149"/>
    </row>
    <row r="558" spans="1:15" s="9" customFormat="1" x14ac:dyDescent="0.3">
      <c r="A558" s="410" t="s">
        <v>48</v>
      </c>
      <c r="B558" s="410" t="s">
        <v>49</v>
      </c>
      <c r="C558" s="410" t="s">
        <v>50</v>
      </c>
      <c r="D558" s="417" t="s">
        <v>51</v>
      </c>
      <c r="E558" s="417"/>
      <c r="F558" s="417"/>
      <c r="G558" s="410" t="s">
        <v>52</v>
      </c>
      <c r="H558" s="417" t="s">
        <v>53</v>
      </c>
      <c r="I558" s="417"/>
      <c r="J558" s="417"/>
      <c r="K558" s="417"/>
      <c r="L558" s="417" t="s">
        <v>54</v>
      </c>
      <c r="M558" s="417"/>
      <c r="N558" s="417"/>
      <c r="O558" s="417"/>
    </row>
    <row r="559" spans="1:15" x14ac:dyDescent="0.3">
      <c r="A559" s="418"/>
      <c r="B559" s="411"/>
      <c r="C559" s="418"/>
      <c r="D559" s="148" t="s">
        <v>55</v>
      </c>
      <c r="E559" s="148" t="s">
        <v>56</v>
      </c>
      <c r="F559" s="148" t="s">
        <v>57</v>
      </c>
      <c r="G559" s="418"/>
      <c r="H559" s="148" t="s">
        <v>58</v>
      </c>
      <c r="I559" s="148" t="s">
        <v>59</v>
      </c>
      <c r="J559" s="148" t="s">
        <v>60</v>
      </c>
      <c r="K559" s="148" t="s">
        <v>61</v>
      </c>
      <c r="L559" s="148" t="s">
        <v>62</v>
      </c>
      <c r="M559" s="148" t="s">
        <v>63</v>
      </c>
      <c r="N559" s="148" t="s">
        <v>64</v>
      </c>
      <c r="O559" s="148" t="s">
        <v>65</v>
      </c>
    </row>
    <row r="560" spans="1:15" x14ac:dyDescent="0.3">
      <c r="A560" s="65">
        <v>1</v>
      </c>
      <c r="B560" s="44">
        <v>2</v>
      </c>
      <c r="C560" s="44">
        <v>3</v>
      </c>
      <c r="D560" s="44">
        <v>4</v>
      </c>
      <c r="E560" s="44">
        <v>5</v>
      </c>
      <c r="F560" s="44">
        <v>6</v>
      </c>
      <c r="G560" s="44">
        <v>7</v>
      </c>
      <c r="H560" s="44">
        <v>8</v>
      </c>
      <c r="I560" s="44">
        <v>9</v>
      </c>
      <c r="J560" s="44">
        <v>10</v>
      </c>
      <c r="K560" s="44">
        <v>11</v>
      </c>
      <c r="L560" s="44">
        <v>12</v>
      </c>
      <c r="M560" s="44">
        <v>13</v>
      </c>
      <c r="N560" s="44">
        <v>14</v>
      </c>
      <c r="O560" s="44">
        <v>15</v>
      </c>
    </row>
    <row r="561" spans="1:15" x14ac:dyDescent="0.3">
      <c r="A561" s="414" t="s">
        <v>66</v>
      </c>
      <c r="B561" s="414"/>
      <c r="C561" s="414"/>
      <c r="D561" s="414"/>
      <c r="E561" s="414"/>
      <c r="F561" s="414"/>
      <c r="G561" s="414"/>
      <c r="H561" s="414"/>
      <c r="I561" s="414"/>
      <c r="J561" s="414"/>
      <c r="K561" s="414"/>
      <c r="L561" s="414"/>
      <c r="M561" s="414"/>
      <c r="N561" s="414"/>
      <c r="O561" s="414"/>
    </row>
    <row r="562" spans="1:15" x14ac:dyDescent="0.3">
      <c r="A562" s="65" t="s">
        <v>245</v>
      </c>
      <c r="B562" s="45" t="s">
        <v>67</v>
      </c>
      <c r="C562" s="166">
        <v>10</v>
      </c>
      <c r="D562" s="167">
        <v>0.08</v>
      </c>
      <c r="E562" s="167">
        <v>7.25</v>
      </c>
      <c r="F562" s="167">
        <v>0.13</v>
      </c>
      <c r="G562" s="168">
        <v>66.099999999999994</v>
      </c>
      <c r="H562" s="169"/>
      <c r="I562" s="169"/>
      <c r="J562" s="166">
        <v>45</v>
      </c>
      <c r="K562" s="168">
        <v>0.1</v>
      </c>
      <c r="L562" s="168">
        <v>2.4</v>
      </c>
      <c r="M562" s="166">
        <v>3</v>
      </c>
      <c r="N562" s="167">
        <v>0.05</v>
      </c>
      <c r="O562" s="167">
        <v>0.02</v>
      </c>
    </row>
    <row r="563" spans="1:15" x14ac:dyDescent="0.3">
      <c r="A563" s="65" t="s">
        <v>246</v>
      </c>
      <c r="B563" s="45" t="s">
        <v>68</v>
      </c>
      <c r="C563" s="166">
        <v>15</v>
      </c>
      <c r="D563" s="167">
        <v>3.48</v>
      </c>
      <c r="E563" s="167">
        <v>4.43</v>
      </c>
      <c r="F563" s="169"/>
      <c r="G563" s="168">
        <v>54.6</v>
      </c>
      <c r="H563" s="167">
        <v>0.01</v>
      </c>
      <c r="I563" s="167">
        <v>0.11</v>
      </c>
      <c r="J563" s="168">
        <v>43.2</v>
      </c>
      <c r="K563" s="167">
        <v>0.08</v>
      </c>
      <c r="L563" s="166">
        <v>132</v>
      </c>
      <c r="M563" s="166">
        <v>75</v>
      </c>
      <c r="N563" s="167">
        <v>5.25</v>
      </c>
      <c r="O563" s="167">
        <v>0.15</v>
      </c>
    </row>
    <row r="564" spans="1:15" x14ac:dyDescent="0.3">
      <c r="A564" s="65" t="s">
        <v>247</v>
      </c>
      <c r="B564" s="45" t="s">
        <v>144</v>
      </c>
      <c r="C564" s="166">
        <v>40</v>
      </c>
      <c r="D564" s="167">
        <v>5.08</v>
      </c>
      <c r="E564" s="168">
        <v>4.5999999999999996</v>
      </c>
      <c r="F564" s="167">
        <v>0.28000000000000003</v>
      </c>
      <c r="G564" s="168">
        <v>62.8</v>
      </c>
      <c r="H564" s="167">
        <v>0.03</v>
      </c>
      <c r="I564" s="169"/>
      <c r="J564" s="166">
        <v>104</v>
      </c>
      <c r="K564" s="167">
        <v>0.24</v>
      </c>
      <c r="L564" s="166">
        <v>22</v>
      </c>
      <c r="M564" s="168">
        <v>76.8</v>
      </c>
      <c r="N564" s="168">
        <v>4.8</v>
      </c>
      <c r="O564" s="166">
        <v>1</v>
      </c>
    </row>
    <row r="565" spans="1:15" ht="33" x14ac:dyDescent="0.3">
      <c r="A565" s="65" t="s">
        <v>306</v>
      </c>
      <c r="B565" s="45" t="s">
        <v>243</v>
      </c>
      <c r="C565" s="166">
        <v>210</v>
      </c>
      <c r="D565" s="167">
        <v>8.61</v>
      </c>
      <c r="E565" s="167">
        <v>7.61</v>
      </c>
      <c r="F565" s="167">
        <v>41.54</v>
      </c>
      <c r="G565" s="167">
        <v>269.54000000000002</v>
      </c>
      <c r="H565" s="167">
        <v>0.23</v>
      </c>
      <c r="I565" s="168">
        <v>1.3</v>
      </c>
      <c r="J565" s="168">
        <v>45.4</v>
      </c>
      <c r="K565" s="167">
        <v>0.51</v>
      </c>
      <c r="L565" s="167">
        <v>132.37</v>
      </c>
      <c r="M565" s="167">
        <v>225.98</v>
      </c>
      <c r="N565" s="167">
        <v>104.14</v>
      </c>
      <c r="O565" s="167">
        <v>3.17</v>
      </c>
    </row>
    <row r="566" spans="1:15" x14ac:dyDescent="0.3">
      <c r="A566" s="65" t="s">
        <v>249</v>
      </c>
      <c r="B566" s="45" t="s">
        <v>12</v>
      </c>
      <c r="C566" s="166">
        <v>200</v>
      </c>
      <c r="D566" s="167">
        <v>0.26</v>
      </c>
      <c r="E566" s="167">
        <v>0.03</v>
      </c>
      <c r="F566" s="167">
        <v>11.26</v>
      </c>
      <c r="G566" s="167">
        <v>47.79</v>
      </c>
      <c r="H566" s="169"/>
      <c r="I566" s="168">
        <v>2.9</v>
      </c>
      <c r="J566" s="168">
        <v>0.5</v>
      </c>
      <c r="K566" s="167">
        <v>0.01</v>
      </c>
      <c r="L566" s="167">
        <v>8.08</v>
      </c>
      <c r="M566" s="167">
        <v>9.7799999999999994</v>
      </c>
      <c r="N566" s="167">
        <v>5.24</v>
      </c>
      <c r="O566" s="168">
        <v>0.9</v>
      </c>
    </row>
    <row r="567" spans="1:15" x14ac:dyDescent="0.3">
      <c r="A567" s="66"/>
      <c r="B567" s="45" t="s">
        <v>188</v>
      </c>
      <c r="C567" s="166">
        <v>40</v>
      </c>
      <c r="D567" s="167">
        <v>3.16</v>
      </c>
      <c r="E567" s="168">
        <v>0.4</v>
      </c>
      <c r="F567" s="167">
        <v>19.32</v>
      </c>
      <c r="G567" s="166">
        <v>94</v>
      </c>
      <c r="H567" s="167">
        <v>0.06</v>
      </c>
      <c r="I567" s="169"/>
      <c r="J567" s="169"/>
      <c r="K567" s="167">
        <v>0.52</v>
      </c>
      <c r="L567" s="168">
        <v>9.1999999999999993</v>
      </c>
      <c r="M567" s="168">
        <v>34.799999999999997</v>
      </c>
      <c r="N567" s="168">
        <v>13.2</v>
      </c>
      <c r="O567" s="168">
        <v>0.8</v>
      </c>
    </row>
    <row r="568" spans="1:15" x14ac:dyDescent="0.3">
      <c r="A568" s="65" t="s">
        <v>250</v>
      </c>
      <c r="B568" s="45" t="s">
        <v>69</v>
      </c>
      <c r="C568" s="166">
        <v>100</v>
      </c>
      <c r="D568" s="168">
        <v>0.4</v>
      </c>
      <c r="E568" s="168">
        <v>0.4</v>
      </c>
      <c r="F568" s="168">
        <v>9.8000000000000007</v>
      </c>
      <c r="G568" s="166">
        <v>47</v>
      </c>
      <c r="H568" s="167">
        <v>0.03</v>
      </c>
      <c r="I568" s="166">
        <v>10</v>
      </c>
      <c r="J568" s="166">
        <v>5</v>
      </c>
      <c r="K568" s="168">
        <v>0.2</v>
      </c>
      <c r="L568" s="166">
        <v>16</v>
      </c>
      <c r="M568" s="166">
        <v>11</v>
      </c>
      <c r="N568" s="166">
        <v>9</v>
      </c>
      <c r="O568" s="168">
        <v>2.2000000000000002</v>
      </c>
    </row>
    <row r="569" spans="1:15" x14ac:dyDescent="0.3">
      <c r="A569" s="415" t="s">
        <v>70</v>
      </c>
      <c r="B569" s="415"/>
      <c r="C569" s="171">
        <v>615</v>
      </c>
      <c r="D569" s="167">
        <v>21.07</v>
      </c>
      <c r="E569" s="167">
        <v>24.72</v>
      </c>
      <c r="F569" s="167">
        <v>82.33</v>
      </c>
      <c r="G569" s="167">
        <v>641.83000000000004</v>
      </c>
      <c r="H569" s="167">
        <v>0.36</v>
      </c>
      <c r="I569" s="167">
        <v>14.31</v>
      </c>
      <c r="J569" s="168">
        <v>243.1</v>
      </c>
      <c r="K569" s="167">
        <v>1.66</v>
      </c>
      <c r="L569" s="167">
        <v>322.05</v>
      </c>
      <c r="M569" s="167">
        <v>436.36</v>
      </c>
      <c r="N569" s="167">
        <v>141.68</v>
      </c>
      <c r="O569" s="167">
        <v>8.24</v>
      </c>
    </row>
    <row r="570" spans="1:15" x14ac:dyDescent="0.3">
      <c r="A570" s="414" t="s">
        <v>16</v>
      </c>
      <c r="B570" s="414"/>
      <c r="C570" s="414"/>
      <c r="D570" s="414"/>
      <c r="E570" s="414"/>
      <c r="F570" s="414"/>
      <c r="G570" s="414"/>
      <c r="H570" s="414"/>
      <c r="I570" s="414"/>
      <c r="J570" s="414"/>
      <c r="K570" s="414"/>
      <c r="L570" s="414"/>
      <c r="M570" s="414"/>
      <c r="N570" s="414"/>
      <c r="O570" s="414"/>
    </row>
    <row r="571" spans="1:15" x14ac:dyDescent="0.3">
      <c r="A571" s="65" t="s">
        <v>259</v>
      </c>
      <c r="B571" s="45" t="s">
        <v>200</v>
      </c>
      <c r="C571" s="166">
        <v>100</v>
      </c>
      <c r="D571" s="167">
        <v>1.67</v>
      </c>
      <c r="E571" s="167">
        <v>8.4700000000000006</v>
      </c>
      <c r="F571" s="167">
        <v>3.67</v>
      </c>
      <c r="G571" s="167">
        <v>99.22</v>
      </c>
      <c r="H571" s="167">
        <v>0.05</v>
      </c>
      <c r="I571" s="167">
        <v>46.83</v>
      </c>
      <c r="J571" s="167">
        <v>162.22999999999999</v>
      </c>
      <c r="K571" s="167">
        <v>4.18</v>
      </c>
      <c r="L571" s="168">
        <v>50.8</v>
      </c>
      <c r="M571" s="167">
        <v>40.020000000000003</v>
      </c>
      <c r="N571" s="167">
        <v>22.98</v>
      </c>
      <c r="O571" s="167">
        <v>1.03</v>
      </c>
    </row>
    <row r="572" spans="1:15" ht="33" x14ac:dyDescent="0.3">
      <c r="A572" s="65" t="s">
        <v>318</v>
      </c>
      <c r="B572" s="45" t="s">
        <v>502</v>
      </c>
      <c r="C572" s="166">
        <v>270</v>
      </c>
      <c r="D572" s="167">
        <v>6.25</v>
      </c>
      <c r="E572" s="167">
        <v>10.36</v>
      </c>
      <c r="F572" s="167">
        <v>16.439999999999998</v>
      </c>
      <c r="G572" s="167">
        <v>180.73000000000002</v>
      </c>
      <c r="H572" s="167">
        <v>0.22999999999999998</v>
      </c>
      <c r="I572" s="167">
        <v>15.889999999999999</v>
      </c>
      <c r="J572" s="167">
        <v>231.55</v>
      </c>
      <c r="K572" s="167">
        <v>2.9499999999999997</v>
      </c>
      <c r="L572" s="167">
        <v>54.089999999999996</v>
      </c>
      <c r="M572" s="167">
        <v>136.97999999999999</v>
      </c>
      <c r="N572" s="167">
        <v>40.179999999999993</v>
      </c>
      <c r="O572" s="167">
        <v>2.2200000000000002</v>
      </c>
    </row>
    <row r="573" spans="1:15" x14ac:dyDescent="0.3">
      <c r="A573" s="65" t="s">
        <v>274</v>
      </c>
      <c r="B573" s="45" t="s">
        <v>208</v>
      </c>
      <c r="C573" s="166">
        <v>100</v>
      </c>
      <c r="D573" s="167">
        <v>17.93</v>
      </c>
      <c r="E573" s="167">
        <v>14.92</v>
      </c>
      <c r="F573" s="168">
        <v>0.8</v>
      </c>
      <c r="G573" s="167">
        <v>207.46</v>
      </c>
      <c r="H573" s="167">
        <v>0.08</v>
      </c>
      <c r="I573" s="167">
        <v>0.19</v>
      </c>
      <c r="J573" s="167">
        <v>74.709999999999994</v>
      </c>
      <c r="K573" s="167">
        <v>0.63</v>
      </c>
      <c r="L573" s="167">
        <v>154.93</v>
      </c>
      <c r="M573" s="166">
        <v>213</v>
      </c>
      <c r="N573" s="167">
        <v>21.18</v>
      </c>
      <c r="O573" s="167">
        <v>0.76</v>
      </c>
    </row>
    <row r="574" spans="1:15" x14ac:dyDescent="0.3">
      <c r="A574" s="65" t="s">
        <v>275</v>
      </c>
      <c r="B574" s="45" t="s">
        <v>219</v>
      </c>
      <c r="C574" s="166">
        <v>180</v>
      </c>
      <c r="D574" s="167">
        <v>7.92</v>
      </c>
      <c r="E574" s="167">
        <v>0.94</v>
      </c>
      <c r="F574" s="167">
        <v>50.76</v>
      </c>
      <c r="G574" s="167">
        <v>243.36</v>
      </c>
      <c r="H574" s="167">
        <v>0.12</v>
      </c>
      <c r="I574" s="169"/>
      <c r="J574" s="169"/>
      <c r="K574" s="167">
        <v>1.08</v>
      </c>
      <c r="L574" s="167">
        <v>15.52</v>
      </c>
      <c r="M574" s="167">
        <v>63.02</v>
      </c>
      <c r="N574" s="167">
        <v>11.63</v>
      </c>
      <c r="O574" s="167">
        <v>1.17</v>
      </c>
    </row>
    <row r="575" spans="1:15" x14ac:dyDescent="0.3">
      <c r="A575" s="65" t="s">
        <v>269</v>
      </c>
      <c r="B575" s="45" t="s">
        <v>88</v>
      </c>
      <c r="C575" s="166">
        <v>200</v>
      </c>
      <c r="D575" s="167">
        <v>0.16</v>
      </c>
      <c r="E575" s="167">
        <v>0.04</v>
      </c>
      <c r="F575" s="168">
        <v>13.1</v>
      </c>
      <c r="G575" s="167">
        <v>54.29</v>
      </c>
      <c r="H575" s="167">
        <v>0.01</v>
      </c>
      <c r="I575" s="166">
        <v>3</v>
      </c>
      <c r="J575" s="169"/>
      <c r="K575" s="167">
        <v>0.06</v>
      </c>
      <c r="L575" s="167">
        <v>7.73</v>
      </c>
      <c r="M575" s="166">
        <v>6</v>
      </c>
      <c r="N575" s="168">
        <v>5.2</v>
      </c>
      <c r="O575" s="167">
        <v>0.13</v>
      </c>
    </row>
    <row r="576" spans="1:15" x14ac:dyDescent="0.3">
      <c r="A576" s="66"/>
      <c r="B576" s="45" t="s">
        <v>188</v>
      </c>
      <c r="C576" s="166">
        <v>30</v>
      </c>
      <c r="D576" s="167">
        <v>2.37</v>
      </c>
      <c r="E576" s="168">
        <v>0.3</v>
      </c>
      <c r="F576" s="167">
        <v>14.49</v>
      </c>
      <c r="G576" s="168">
        <v>70.5</v>
      </c>
      <c r="H576" s="167">
        <v>0.05</v>
      </c>
      <c r="I576" s="169"/>
      <c r="J576" s="169"/>
      <c r="K576" s="167">
        <v>0.39</v>
      </c>
      <c r="L576" s="168">
        <v>6.9</v>
      </c>
      <c r="M576" s="168">
        <v>26.1</v>
      </c>
      <c r="N576" s="168">
        <v>9.9</v>
      </c>
      <c r="O576" s="168">
        <v>0.6</v>
      </c>
    </row>
    <row r="577" spans="1:15" s="9" customFormat="1" x14ac:dyDescent="0.3">
      <c r="A577" s="66"/>
      <c r="B577" s="45" t="s">
        <v>194</v>
      </c>
      <c r="C577" s="166">
        <v>60</v>
      </c>
      <c r="D577" s="167">
        <v>3.36</v>
      </c>
      <c r="E577" s="167">
        <v>0.66</v>
      </c>
      <c r="F577" s="167">
        <v>29.64</v>
      </c>
      <c r="G577" s="168">
        <v>118.8</v>
      </c>
      <c r="H577" s="168">
        <v>0.1</v>
      </c>
      <c r="I577" s="169"/>
      <c r="J577" s="169"/>
      <c r="K577" s="167">
        <v>0.84</v>
      </c>
      <c r="L577" s="168">
        <v>17.399999999999999</v>
      </c>
      <c r="M577" s="166">
        <v>90</v>
      </c>
      <c r="N577" s="168">
        <v>28.2</v>
      </c>
      <c r="O577" s="167">
        <v>2.34</v>
      </c>
    </row>
    <row r="578" spans="1:15" s="9" customFormat="1" x14ac:dyDescent="0.3">
      <c r="A578" s="65" t="s">
        <v>250</v>
      </c>
      <c r="B578" s="45" t="s">
        <v>77</v>
      </c>
      <c r="C578" s="166">
        <v>100</v>
      </c>
      <c r="D578" s="168">
        <v>0.4</v>
      </c>
      <c r="E578" s="168">
        <v>0.3</v>
      </c>
      <c r="F578" s="168">
        <v>10.3</v>
      </c>
      <c r="G578" s="166">
        <v>47</v>
      </c>
      <c r="H578" s="167">
        <v>0.02</v>
      </c>
      <c r="I578" s="166">
        <v>5</v>
      </c>
      <c r="J578" s="166">
        <v>2</v>
      </c>
      <c r="K578" s="168">
        <v>0.4</v>
      </c>
      <c r="L578" s="166">
        <v>19</v>
      </c>
      <c r="M578" s="166">
        <v>16</v>
      </c>
      <c r="N578" s="166">
        <v>12</v>
      </c>
      <c r="O578" s="168">
        <v>2.2999999999999998</v>
      </c>
    </row>
    <row r="579" spans="1:15" s="9" customFormat="1" x14ac:dyDescent="0.3">
      <c r="A579" s="415" t="s">
        <v>73</v>
      </c>
      <c r="B579" s="415"/>
      <c r="C579" s="170">
        <v>1040</v>
      </c>
      <c r="D579" s="167">
        <v>40.06</v>
      </c>
      <c r="E579" s="167">
        <v>35.99</v>
      </c>
      <c r="F579" s="167">
        <v>139.19999999999999</v>
      </c>
      <c r="G579" s="167">
        <v>1021.36</v>
      </c>
      <c r="H579" s="167">
        <v>0.66</v>
      </c>
      <c r="I579" s="167">
        <v>70.91</v>
      </c>
      <c r="J579" s="167">
        <v>470.49</v>
      </c>
      <c r="K579" s="167">
        <v>10.53</v>
      </c>
      <c r="L579" s="167">
        <v>326.37</v>
      </c>
      <c r="M579" s="167">
        <v>591.12</v>
      </c>
      <c r="N579" s="167">
        <v>151.27000000000001</v>
      </c>
      <c r="O579" s="167">
        <v>10.55</v>
      </c>
    </row>
    <row r="580" spans="1:15" s="9" customFormat="1" x14ac:dyDescent="0.3">
      <c r="A580" s="414" t="s">
        <v>18</v>
      </c>
      <c r="B580" s="414"/>
      <c r="C580" s="414"/>
      <c r="D580" s="414"/>
      <c r="E580" s="414"/>
      <c r="F580" s="414"/>
      <c r="G580" s="414"/>
      <c r="H580" s="414"/>
      <c r="I580" s="414"/>
      <c r="J580" s="414"/>
      <c r="K580" s="414"/>
      <c r="L580" s="414"/>
      <c r="M580" s="414"/>
      <c r="N580" s="414"/>
      <c r="O580" s="414"/>
    </row>
    <row r="581" spans="1:15" x14ac:dyDescent="0.3">
      <c r="A581" s="66" t="s">
        <v>300</v>
      </c>
      <c r="B581" s="45" t="s">
        <v>204</v>
      </c>
      <c r="C581" s="166">
        <v>75</v>
      </c>
      <c r="D581" s="167">
        <v>12.89</v>
      </c>
      <c r="E581" s="167">
        <v>9.43</v>
      </c>
      <c r="F581" s="168">
        <v>12.3</v>
      </c>
      <c r="G581" s="167">
        <v>188.27</v>
      </c>
      <c r="H581" s="167">
        <v>0.04</v>
      </c>
      <c r="I581" s="167">
        <v>0.32</v>
      </c>
      <c r="J581" s="167">
        <v>65.05</v>
      </c>
      <c r="K581" s="167">
        <v>0.34</v>
      </c>
      <c r="L581" s="167">
        <v>110.49</v>
      </c>
      <c r="M581" s="167">
        <v>157.52000000000001</v>
      </c>
      <c r="N581" s="167">
        <v>17.66</v>
      </c>
      <c r="O581" s="167">
        <v>0.54</v>
      </c>
    </row>
    <row r="582" spans="1:15" x14ac:dyDescent="0.3">
      <c r="A582" s="71"/>
      <c r="B582" s="45" t="s">
        <v>227</v>
      </c>
      <c r="C582" s="166">
        <v>200</v>
      </c>
      <c r="D582" s="168">
        <v>5.8</v>
      </c>
      <c r="E582" s="166">
        <v>5</v>
      </c>
      <c r="F582" s="168">
        <v>8.1999999999999993</v>
      </c>
      <c r="G582" s="166">
        <v>106</v>
      </c>
      <c r="H582" s="167">
        <v>0.06</v>
      </c>
      <c r="I582" s="168">
        <v>1.6</v>
      </c>
      <c r="J582" s="166">
        <v>40</v>
      </c>
      <c r="K582" s="169"/>
      <c r="L582" s="166">
        <v>236</v>
      </c>
      <c r="M582" s="166">
        <v>192</v>
      </c>
      <c r="N582" s="166">
        <v>32</v>
      </c>
      <c r="O582" s="168">
        <v>0.2</v>
      </c>
    </row>
    <row r="583" spans="1:15" x14ac:dyDescent="0.3">
      <c r="A583" s="66" t="s">
        <v>250</v>
      </c>
      <c r="B583" s="45" t="s">
        <v>190</v>
      </c>
      <c r="C583" s="166">
        <v>100</v>
      </c>
      <c r="D583" s="168">
        <v>0.8</v>
      </c>
      <c r="E583" s="168">
        <v>0.4</v>
      </c>
      <c r="F583" s="168">
        <v>8.1</v>
      </c>
      <c r="G583" s="166">
        <v>47</v>
      </c>
      <c r="H583" s="167">
        <v>0.02</v>
      </c>
      <c r="I583" s="166">
        <v>180</v>
      </c>
      <c r="J583" s="166">
        <v>15</v>
      </c>
      <c r="K583" s="168">
        <v>0.3</v>
      </c>
      <c r="L583" s="166">
        <v>40</v>
      </c>
      <c r="M583" s="166">
        <v>34</v>
      </c>
      <c r="N583" s="166">
        <v>25</v>
      </c>
      <c r="O583" s="168">
        <v>0.8</v>
      </c>
    </row>
    <row r="584" spans="1:15" x14ac:dyDescent="0.3">
      <c r="A584" s="415" t="s">
        <v>106</v>
      </c>
      <c r="B584" s="415"/>
      <c r="C584" s="171">
        <v>375</v>
      </c>
      <c r="D584" s="167">
        <v>19.489999999999998</v>
      </c>
      <c r="E584" s="167">
        <v>14.83</v>
      </c>
      <c r="F584" s="167">
        <v>28.6</v>
      </c>
      <c r="G584" s="167">
        <v>341.27</v>
      </c>
      <c r="H584" s="167">
        <v>0.12</v>
      </c>
      <c r="I584" s="167">
        <v>181.92</v>
      </c>
      <c r="J584" s="167">
        <v>120.05</v>
      </c>
      <c r="K584" s="167">
        <v>0.64</v>
      </c>
      <c r="L584" s="167">
        <v>386.49</v>
      </c>
      <c r="M584" s="167">
        <v>383.52</v>
      </c>
      <c r="N584" s="167">
        <v>74.66</v>
      </c>
      <c r="O584" s="167">
        <v>1.54</v>
      </c>
    </row>
    <row r="585" spans="1:15" x14ac:dyDescent="0.3">
      <c r="A585" s="415" t="s">
        <v>75</v>
      </c>
      <c r="B585" s="415"/>
      <c r="C585" s="170">
        <v>2030</v>
      </c>
      <c r="D585" s="167">
        <v>80.62</v>
      </c>
      <c r="E585" s="167">
        <v>75.540000000000006</v>
      </c>
      <c r="F585" s="167">
        <v>250.13</v>
      </c>
      <c r="G585" s="167">
        <v>2004.46</v>
      </c>
      <c r="H585" s="167">
        <v>1.1399999999999999</v>
      </c>
      <c r="I585" s="167">
        <v>267.14</v>
      </c>
      <c r="J585" s="167">
        <v>833.64</v>
      </c>
      <c r="K585" s="167">
        <v>12.83</v>
      </c>
      <c r="L585" s="167">
        <v>1034.9100000000001</v>
      </c>
      <c r="M585" s="166">
        <v>1411</v>
      </c>
      <c r="N585" s="167">
        <v>367.61</v>
      </c>
      <c r="O585" s="167">
        <v>20.329999999999998</v>
      </c>
    </row>
    <row r="586" spans="1:15" s="9" customFormat="1" x14ac:dyDescent="0.3">
      <c r="A586" s="62" t="s">
        <v>99</v>
      </c>
      <c r="B586" s="10" t="s">
        <v>480</v>
      </c>
      <c r="C586" s="11"/>
      <c r="D586" s="11"/>
      <c r="E586" s="11"/>
      <c r="F586" s="11"/>
      <c r="G586" s="11"/>
      <c r="H586" s="413"/>
      <c r="I586" s="413"/>
      <c r="J586" s="416"/>
      <c r="K586" s="416"/>
      <c r="L586" s="416"/>
      <c r="M586" s="416"/>
      <c r="N586" s="416"/>
      <c r="O586" s="416"/>
    </row>
    <row r="587" spans="1:15" s="9" customFormat="1" x14ac:dyDescent="0.3">
      <c r="A587" s="62" t="s">
        <v>100</v>
      </c>
      <c r="B587" s="10" t="s">
        <v>327</v>
      </c>
      <c r="C587" s="11"/>
      <c r="D587" s="11"/>
      <c r="E587" s="11"/>
      <c r="F587" s="11"/>
      <c r="G587" s="11"/>
      <c r="H587" s="413"/>
      <c r="I587" s="413"/>
      <c r="J587" s="412"/>
      <c r="K587" s="412"/>
      <c r="L587" s="412"/>
      <c r="M587" s="412"/>
      <c r="N587" s="412"/>
      <c r="O587" s="412"/>
    </row>
    <row r="588" spans="1:15" s="9" customFormat="1" x14ac:dyDescent="0.3">
      <c r="A588" s="63" t="s">
        <v>45</v>
      </c>
      <c r="B588" s="12" t="s">
        <v>83</v>
      </c>
      <c r="C588" s="13"/>
      <c r="D588" s="13"/>
      <c r="E588" s="13"/>
      <c r="F588" s="11"/>
      <c r="G588" s="11"/>
      <c r="H588" s="147"/>
      <c r="I588" s="147"/>
      <c r="J588" s="149"/>
      <c r="K588" s="149"/>
      <c r="L588" s="149"/>
      <c r="M588" s="149"/>
      <c r="N588" s="149"/>
      <c r="O588" s="149"/>
    </row>
    <row r="589" spans="1:15" s="9" customFormat="1" x14ac:dyDescent="0.3">
      <c r="A589" s="64" t="s">
        <v>47</v>
      </c>
      <c r="B589" s="14">
        <v>4</v>
      </c>
      <c r="C589" s="15"/>
      <c r="D589" s="11"/>
      <c r="E589" s="11"/>
      <c r="F589" s="11"/>
      <c r="G589" s="11"/>
      <c r="H589" s="147"/>
      <c r="I589" s="147"/>
      <c r="J589" s="149"/>
      <c r="K589" s="149"/>
      <c r="L589" s="149"/>
      <c r="M589" s="149"/>
      <c r="N589" s="149"/>
      <c r="O589" s="149"/>
    </row>
    <row r="590" spans="1:15" s="9" customFormat="1" x14ac:dyDescent="0.3">
      <c r="A590" s="410" t="s">
        <v>48</v>
      </c>
      <c r="B590" s="410" t="s">
        <v>49</v>
      </c>
      <c r="C590" s="410" t="s">
        <v>50</v>
      </c>
      <c r="D590" s="417" t="s">
        <v>51</v>
      </c>
      <c r="E590" s="417"/>
      <c r="F590" s="417"/>
      <c r="G590" s="410" t="s">
        <v>52</v>
      </c>
      <c r="H590" s="417" t="s">
        <v>53</v>
      </c>
      <c r="I590" s="417"/>
      <c r="J590" s="417"/>
      <c r="K590" s="417"/>
      <c r="L590" s="417" t="s">
        <v>54</v>
      </c>
      <c r="M590" s="417"/>
      <c r="N590" s="417"/>
      <c r="O590" s="417"/>
    </row>
    <row r="591" spans="1:15" x14ac:dyDescent="0.3">
      <c r="A591" s="418"/>
      <c r="B591" s="411"/>
      <c r="C591" s="418"/>
      <c r="D591" s="148" t="s">
        <v>55</v>
      </c>
      <c r="E591" s="148" t="s">
        <v>56</v>
      </c>
      <c r="F591" s="148" t="s">
        <v>57</v>
      </c>
      <c r="G591" s="418"/>
      <c r="H591" s="148" t="s">
        <v>58</v>
      </c>
      <c r="I591" s="148" t="s">
        <v>59</v>
      </c>
      <c r="J591" s="148" t="s">
        <v>60</v>
      </c>
      <c r="K591" s="148" t="s">
        <v>61</v>
      </c>
      <c r="L591" s="148" t="s">
        <v>62</v>
      </c>
      <c r="M591" s="148" t="s">
        <v>63</v>
      </c>
      <c r="N591" s="148" t="s">
        <v>64</v>
      </c>
      <c r="O591" s="148" t="s">
        <v>65</v>
      </c>
    </row>
    <row r="592" spans="1:15" x14ac:dyDescent="0.3">
      <c r="A592" s="65">
        <v>1</v>
      </c>
      <c r="B592" s="44">
        <v>2</v>
      </c>
      <c r="C592" s="44">
        <v>3</v>
      </c>
      <c r="D592" s="44">
        <v>4</v>
      </c>
      <c r="E592" s="44">
        <v>5</v>
      </c>
      <c r="F592" s="44">
        <v>6</v>
      </c>
      <c r="G592" s="44">
        <v>7</v>
      </c>
      <c r="H592" s="44">
        <v>8</v>
      </c>
      <c r="I592" s="44">
        <v>9</v>
      </c>
      <c r="J592" s="44">
        <v>10</v>
      </c>
      <c r="K592" s="44">
        <v>11</v>
      </c>
      <c r="L592" s="44">
        <v>12</v>
      </c>
      <c r="M592" s="44">
        <v>13</v>
      </c>
      <c r="N592" s="44">
        <v>14</v>
      </c>
      <c r="O592" s="44">
        <v>15</v>
      </c>
    </row>
    <row r="593" spans="1:15" x14ac:dyDescent="0.3">
      <c r="A593" s="414" t="s">
        <v>66</v>
      </c>
      <c r="B593" s="414"/>
      <c r="C593" s="414"/>
      <c r="D593" s="414"/>
      <c r="E593" s="414"/>
      <c r="F593" s="414"/>
      <c r="G593" s="414"/>
      <c r="H593" s="414"/>
      <c r="I593" s="414"/>
      <c r="J593" s="414"/>
      <c r="K593" s="414"/>
      <c r="L593" s="414"/>
      <c r="M593" s="414"/>
      <c r="N593" s="414"/>
      <c r="O593" s="414"/>
    </row>
    <row r="594" spans="1:15" x14ac:dyDescent="0.3">
      <c r="A594" s="66" t="s">
        <v>301</v>
      </c>
      <c r="B594" s="45" t="s">
        <v>228</v>
      </c>
      <c r="C594" s="166">
        <v>105</v>
      </c>
      <c r="D594" s="167">
        <v>9.44</v>
      </c>
      <c r="E594" s="167">
        <v>18.59</v>
      </c>
      <c r="F594" s="167">
        <v>0.8</v>
      </c>
      <c r="G594" s="167">
        <v>225.79000000000002</v>
      </c>
      <c r="H594" s="167">
        <v>0.18</v>
      </c>
      <c r="I594" s="167">
        <v>0</v>
      </c>
      <c r="J594" s="167">
        <v>22.5</v>
      </c>
      <c r="K594" s="167">
        <v>0.28999999999999998</v>
      </c>
      <c r="L594" s="167">
        <v>15.28</v>
      </c>
      <c r="M594" s="167">
        <v>122.43</v>
      </c>
      <c r="N594" s="167">
        <v>15.69</v>
      </c>
      <c r="O594" s="167">
        <v>1.05</v>
      </c>
    </row>
    <row r="595" spans="1:15" x14ac:dyDescent="0.3">
      <c r="A595" s="65" t="s">
        <v>275</v>
      </c>
      <c r="B595" s="45" t="s">
        <v>219</v>
      </c>
      <c r="C595" s="166">
        <v>180</v>
      </c>
      <c r="D595" s="167">
        <v>7.92</v>
      </c>
      <c r="E595" s="167">
        <v>0.94</v>
      </c>
      <c r="F595" s="167">
        <v>50.76</v>
      </c>
      <c r="G595" s="167">
        <v>243.36</v>
      </c>
      <c r="H595" s="167">
        <v>0.12</v>
      </c>
      <c r="I595" s="169"/>
      <c r="J595" s="169"/>
      <c r="K595" s="167">
        <v>1.08</v>
      </c>
      <c r="L595" s="167">
        <v>15.52</v>
      </c>
      <c r="M595" s="167">
        <v>63.02</v>
      </c>
      <c r="N595" s="167">
        <v>11.63</v>
      </c>
      <c r="O595" s="167">
        <v>1.17</v>
      </c>
    </row>
    <row r="596" spans="1:15" x14ac:dyDescent="0.3">
      <c r="A596" s="65" t="s">
        <v>280</v>
      </c>
      <c r="B596" s="45" t="s">
        <v>13</v>
      </c>
      <c r="C596" s="166">
        <v>200</v>
      </c>
      <c r="D596" s="167">
        <v>3.87</v>
      </c>
      <c r="E596" s="168">
        <v>3.1</v>
      </c>
      <c r="F596" s="167">
        <v>16.190000000000001</v>
      </c>
      <c r="G596" s="167">
        <v>109.45</v>
      </c>
      <c r="H596" s="167">
        <v>0.04</v>
      </c>
      <c r="I596" s="168">
        <v>1.3</v>
      </c>
      <c r="J596" s="167">
        <v>22.12</v>
      </c>
      <c r="K596" s="167">
        <v>0.11</v>
      </c>
      <c r="L596" s="167">
        <v>125.45</v>
      </c>
      <c r="M596" s="168">
        <v>116.2</v>
      </c>
      <c r="N596" s="166">
        <v>31</v>
      </c>
      <c r="O596" s="167">
        <v>1.01</v>
      </c>
    </row>
    <row r="597" spans="1:15" x14ac:dyDescent="0.3">
      <c r="A597" s="66"/>
      <c r="B597" s="45" t="s">
        <v>188</v>
      </c>
      <c r="C597" s="166">
        <v>40</v>
      </c>
      <c r="D597" s="167">
        <v>3.16</v>
      </c>
      <c r="E597" s="168">
        <v>0.4</v>
      </c>
      <c r="F597" s="167">
        <v>19.32</v>
      </c>
      <c r="G597" s="166">
        <v>94</v>
      </c>
      <c r="H597" s="167">
        <v>0.06</v>
      </c>
      <c r="I597" s="169"/>
      <c r="J597" s="169"/>
      <c r="K597" s="167">
        <v>0.52</v>
      </c>
      <c r="L597" s="168">
        <v>9.1999999999999993</v>
      </c>
      <c r="M597" s="168">
        <v>34.799999999999997</v>
      </c>
      <c r="N597" s="168">
        <v>13.2</v>
      </c>
      <c r="O597" s="168">
        <v>0.8</v>
      </c>
    </row>
    <row r="598" spans="1:15" x14ac:dyDescent="0.3">
      <c r="A598" s="65" t="s">
        <v>250</v>
      </c>
      <c r="B598" s="45" t="s">
        <v>77</v>
      </c>
      <c r="C598" s="166">
        <v>100</v>
      </c>
      <c r="D598" s="168">
        <v>0.4</v>
      </c>
      <c r="E598" s="168">
        <v>0.3</v>
      </c>
      <c r="F598" s="168">
        <v>10.3</v>
      </c>
      <c r="G598" s="166">
        <v>47</v>
      </c>
      <c r="H598" s="167">
        <v>0.02</v>
      </c>
      <c r="I598" s="166">
        <v>5</v>
      </c>
      <c r="J598" s="166">
        <v>2</v>
      </c>
      <c r="K598" s="168">
        <v>0.4</v>
      </c>
      <c r="L598" s="166">
        <v>19</v>
      </c>
      <c r="M598" s="166">
        <v>16</v>
      </c>
      <c r="N598" s="166">
        <v>12</v>
      </c>
      <c r="O598" s="168">
        <v>2.2999999999999998</v>
      </c>
    </row>
    <row r="599" spans="1:15" x14ac:dyDescent="0.3">
      <c r="A599" s="415" t="s">
        <v>70</v>
      </c>
      <c r="B599" s="415"/>
      <c r="C599" s="171">
        <v>625</v>
      </c>
      <c r="D599" s="167">
        <v>24.79</v>
      </c>
      <c r="E599" s="167">
        <v>23.33</v>
      </c>
      <c r="F599" s="167">
        <v>97.37</v>
      </c>
      <c r="G599" s="168">
        <v>719.6</v>
      </c>
      <c r="H599" s="167">
        <v>0.42</v>
      </c>
      <c r="I599" s="168">
        <v>6.3</v>
      </c>
      <c r="J599" s="167">
        <v>46.62</v>
      </c>
      <c r="K599" s="168">
        <v>2.4</v>
      </c>
      <c r="L599" s="167">
        <v>184.45</v>
      </c>
      <c r="M599" s="167">
        <v>352.45</v>
      </c>
      <c r="N599" s="167">
        <v>83.52</v>
      </c>
      <c r="O599" s="167">
        <v>6.33</v>
      </c>
    </row>
    <row r="600" spans="1:15" x14ac:dyDescent="0.3">
      <c r="A600" s="414" t="s">
        <v>16</v>
      </c>
      <c r="B600" s="414"/>
      <c r="C600" s="414"/>
      <c r="D600" s="414"/>
      <c r="E600" s="414"/>
      <c r="F600" s="414"/>
      <c r="G600" s="414"/>
      <c r="H600" s="414"/>
      <c r="I600" s="414"/>
      <c r="J600" s="414"/>
      <c r="K600" s="414"/>
      <c r="L600" s="414"/>
      <c r="M600" s="414"/>
      <c r="N600" s="414"/>
      <c r="O600" s="414"/>
    </row>
    <row r="601" spans="1:15" x14ac:dyDescent="0.3">
      <c r="A601" s="65" t="s">
        <v>303</v>
      </c>
      <c r="B601" s="45" t="s">
        <v>230</v>
      </c>
      <c r="C601" s="166">
        <v>100</v>
      </c>
      <c r="D601" s="168">
        <v>2.1</v>
      </c>
      <c r="E601" s="167">
        <v>5.18</v>
      </c>
      <c r="F601" s="167">
        <v>7.77</v>
      </c>
      <c r="G601" s="167">
        <v>86.35</v>
      </c>
      <c r="H601" s="167">
        <v>0.06</v>
      </c>
      <c r="I601" s="167">
        <v>34.35</v>
      </c>
      <c r="J601" s="168">
        <v>276.5</v>
      </c>
      <c r="K601" s="167">
        <v>2.38</v>
      </c>
      <c r="L601" s="167">
        <v>39.42</v>
      </c>
      <c r="M601" s="167">
        <v>46.16</v>
      </c>
      <c r="N601" s="167">
        <v>20.440000000000001</v>
      </c>
      <c r="O601" s="167">
        <v>0.69</v>
      </c>
    </row>
    <row r="602" spans="1:15" ht="33" x14ac:dyDescent="0.3">
      <c r="A602" s="66" t="s">
        <v>291</v>
      </c>
      <c r="B602" s="45" t="s">
        <v>453</v>
      </c>
      <c r="C602" s="166">
        <v>270</v>
      </c>
      <c r="D602" s="167">
        <v>6.32</v>
      </c>
      <c r="E602" s="167">
        <v>4.7699999999999996</v>
      </c>
      <c r="F602" s="167">
        <v>18.03</v>
      </c>
      <c r="G602" s="167">
        <v>140.66</v>
      </c>
      <c r="H602" s="167">
        <v>0.17</v>
      </c>
      <c r="I602" s="167">
        <v>22.13</v>
      </c>
      <c r="J602" s="167">
        <v>211.19</v>
      </c>
      <c r="K602" s="167">
        <v>1.78</v>
      </c>
      <c r="L602" s="167">
        <v>30.34</v>
      </c>
      <c r="M602" s="167">
        <v>112.55</v>
      </c>
      <c r="N602" s="167">
        <v>35.11</v>
      </c>
      <c r="O602" s="168">
        <v>1.3</v>
      </c>
    </row>
    <row r="603" spans="1:15" x14ac:dyDescent="0.3">
      <c r="A603" s="66" t="s">
        <v>319</v>
      </c>
      <c r="B603" s="45" t="s">
        <v>244</v>
      </c>
      <c r="C603" s="166">
        <v>280</v>
      </c>
      <c r="D603" s="167">
        <v>28.88</v>
      </c>
      <c r="E603" s="167">
        <v>18.55</v>
      </c>
      <c r="F603" s="167">
        <v>21.37</v>
      </c>
      <c r="G603" s="167">
        <v>369.87</v>
      </c>
      <c r="H603" s="167">
        <v>1.05</v>
      </c>
      <c r="I603" s="168">
        <v>59.8</v>
      </c>
      <c r="J603" s="168">
        <v>330.8</v>
      </c>
      <c r="K603" s="167">
        <v>2.96</v>
      </c>
      <c r="L603" s="167">
        <v>44.56</v>
      </c>
      <c r="M603" s="167">
        <v>346.85</v>
      </c>
      <c r="N603" s="167">
        <v>69.930000000000007</v>
      </c>
      <c r="O603" s="167">
        <v>5.44</v>
      </c>
    </row>
    <row r="604" spans="1:15" x14ac:dyDescent="0.3">
      <c r="A604" s="65" t="s">
        <v>269</v>
      </c>
      <c r="B604" s="45" t="s">
        <v>178</v>
      </c>
      <c r="C604" s="166">
        <v>200</v>
      </c>
      <c r="D604" s="167">
        <v>0.14000000000000001</v>
      </c>
      <c r="E604" s="168">
        <v>0.1</v>
      </c>
      <c r="F604" s="167">
        <v>12.62</v>
      </c>
      <c r="G604" s="167">
        <v>53.09</v>
      </c>
      <c r="H604" s="169"/>
      <c r="I604" s="166">
        <v>3</v>
      </c>
      <c r="J604" s="168">
        <v>1.6</v>
      </c>
      <c r="K604" s="168">
        <v>0.2</v>
      </c>
      <c r="L604" s="167">
        <v>5.33</v>
      </c>
      <c r="M604" s="168">
        <v>3.2</v>
      </c>
      <c r="N604" s="168">
        <v>1.4</v>
      </c>
      <c r="O604" s="167">
        <v>0.11</v>
      </c>
    </row>
    <row r="605" spans="1:15" x14ac:dyDescent="0.3">
      <c r="A605" s="66"/>
      <c r="B605" s="45" t="s">
        <v>188</v>
      </c>
      <c r="C605" s="166">
        <v>30</v>
      </c>
      <c r="D605" s="167">
        <v>2.37</v>
      </c>
      <c r="E605" s="168">
        <v>0.3</v>
      </c>
      <c r="F605" s="167">
        <v>14.49</v>
      </c>
      <c r="G605" s="168">
        <v>70.5</v>
      </c>
      <c r="H605" s="167">
        <v>0.05</v>
      </c>
      <c r="I605" s="169"/>
      <c r="J605" s="169"/>
      <c r="K605" s="167">
        <v>0.39</v>
      </c>
      <c r="L605" s="168">
        <v>6.9</v>
      </c>
      <c r="M605" s="168">
        <v>26.1</v>
      </c>
      <c r="N605" s="168">
        <v>9.9</v>
      </c>
      <c r="O605" s="168">
        <v>0.6</v>
      </c>
    </row>
    <row r="606" spans="1:15" x14ac:dyDescent="0.3">
      <c r="A606" s="66"/>
      <c r="B606" s="45" t="s">
        <v>194</v>
      </c>
      <c r="C606" s="166">
        <v>60</v>
      </c>
      <c r="D606" s="167">
        <v>3.36</v>
      </c>
      <c r="E606" s="167">
        <v>0.66</v>
      </c>
      <c r="F606" s="167">
        <v>29.64</v>
      </c>
      <c r="G606" s="168">
        <v>118.8</v>
      </c>
      <c r="H606" s="168">
        <v>0.1</v>
      </c>
      <c r="I606" s="169"/>
      <c r="J606" s="169"/>
      <c r="K606" s="167">
        <v>0.84</v>
      </c>
      <c r="L606" s="168">
        <v>17.399999999999999</v>
      </c>
      <c r="M606" s="166">
        <v>90</v>
      </c>
      <c r="N606" s="168">
        <v>28.2</v>
      </c>
      <c r="O606" s="167">
        <v>2.34</v>
      </c>
    </row>
    <row r="607" spans="1:15" x14ac:dyDescent="0.3">
      <c r="A607" s="65" t="s">
        <v>250</v>
      </c>
      <c r="B607" s="45" t="s">
        <v>69</v>
      </c>
      <c r="C607" s="166">
        <v>100</v>
      </c>
      <c r="D607" s="168">
        <v>0.4</v>
      </c>
      <c r="E607" s="168">
        <v>0.4</v>
      </c>
      <c r="F607" s="168">
        <v>9.8000000000000007</v>
      </c>
      <c r="G607" s="166">
        <v>47</v>
      </c>
      <c r="H607" s="167">
        <v>0.03</v>
      </c>
      <c r="I607" s="166">
        <v>10</v>
      </c>
      <c r="J607" s="166">
        <v>5</v>
      </c>
      <c r="K607" s="168">
        <v>0.2</v>
      </c>
      <c r="L607" s="166">
        <v>16</v>
      </c>
      <c r="M607" s="166">
        <v>11</v>
      </c>
      <c r="N607" s="166">
        <v>9</v>
      </c>
      <c r="O607" s="168">
        <v>2.2000000000000002</v>
      </c>
    </row>
    <row r="608" spans="1:15" x14ac:dyDescent="0.3">
      <c r="A608" s="69" t="s">
        <v>73</v>
      </c>
      <c r="B608" s="60"/>
      <c r="C608" s="170">
        <v>1040</v>
      </c>
      <c r="D608" s="167">
        <v>43.57</v>
      </c>
      <c r="E608" s="167">
        <v>29.96</v>
      </c>
      <c r="F608" s="167">
        <v>113.72</v>
      </c>
      <c r="G608" s="167">
        <v>886.27</v>
      </c>
      <c r="H608" s="167">
        <v>1.46</v>
      </c>
      <c r="I608" s="167">
        <v>129.28</v>
      </c>
      <c r="J608" s="167">
        <v>825.09</v>
      </c>
      <c r="K608" s="167">
        <v>8.75</v>
      </c>
      <c r="L608" s="167">
        <v>159.94999999999999</v>
      </c>
      <c r="M608" s="167">
        <v>635.86</v>
      </c>
      <c r="N608" s="167">
        <v>173.98</v>
      </c>
      <c r="O608" s="167">
        <v>12.68</v>
      </c>
    </row>
    <row r="609" spans="1:15" x14ac:dyDescent="0.3">
      <c r="A609" s="414" t="s">
        <v>18</v>
      </c>
      <c r="B609" s="414"/>
      <c r="C609" s="414"/>
      <c r="D609" s="414"/>
      <c r="E609" s="414"/>
      <c r="F609" s="414"/>
      <c r="G609" s="414"/>
      <c r="H609" s="414"/>
      <c r="I609" s="414"/>
      <c r="J609" s="414"/>
      <c r="K609" s="414"/>
      <c r="L609" s="414"/>
      <c r="M609" s="414"/>
      <c r="N609" s="414"/>
      <c r="O609" s="414"/>
    </row>
    <row r="610" spans="1:15" x14ac:dyDescent="0.3">
      <c r="A610" s="66" t="s">
        <v>305</v>
      </c>
      <c r="B610" s="45" t="s">
        <v>90</v>
      </c>
      <c r="C610" s="166">
        <v>55</v>
      </c>
      <c r="D610" s="167">
        <v>8.77</v>
      </c>
      <c r="E610" s="167">
        <v>10.53</v>
      </c>
      <c r="F610" s="167">
        <v>11.52</v>
      </c>
      <c r="G610" s="167">
        <v>175.93</v>
      </c>
      <c r="H610" s="167">
        <v>0.08</v>
      </c>
      <c r="I610" s="169"/>
      <c r="J610" s="167">
        <v>85.65</v>
      </c>
      <c r="K610" s="167">
        <v>1.54</v>
      </c>
      <c r="L610" s="167">
        <v>118.05</v>
      </c>
      <c r="M610" s="168">
        <v>82.5</v>
      </c>
      <c r="N610" s="167">
        <v>14.45</v>
      </c>
      <c r="O610" s="168">
        <v>2.4</v>
      </c>
    </row>
    <row r="611" spans="1:15" x14ac:dyDescent="0.3">
      <c r="A611" s="66" t="s">
        <v>265</v>
      </c>
      <c r="B611" s="45" t="s">
        <v>79</v>
      </c>
      <c r="C611" s="166">
        <v>200</v>
      </c>
      <c r="D611" s="168">
        <v>0.3</v>
      </c>
      <c r="E611" s="167">
        <v>0.06</v>
      </c>
      <c r="F611" s="168">
        <v>12.5</v>
      </c>
      <c r="G611" s="167">
        <v>53.93</v>
      </c>
      <c r="H611" s="169"/>
      <c r="I611" s="168">
        <v>30.1</v>
      </c>
      <c r="J611" s="167">
        <v>25.01</v>
      </c>
      <c r="K611" s="167">
        <v>0.11</v>
      </c>
      <c r="L611" s="167">
        <v>7.08</v>
      </c>
      <c r="M611" s="167">
        <v>8.75</v>
      </c>
      <c r="N611" s="167">
        <v>4.91</v>
      </c>
      <c r="O611" s="167">
        <v>0.94</v>
      </c>
    </row>
    <row r="612" spans="1:15" x14ac:dyDescent="0.3">
      <c r="A612" s="65" t="s">
        <v>250</v>
      </c>
      <c r="B612" s="45" t="s">
        <v>77</v>
      </c>
      <c r="C612" s="166">
        <v>100</v>
      </c>
      <c r="D612" s="168">
        <v>0.4</v>
      </c>
      <c r="E612" s="168">
        <v>0.3</v>
      </c>
      <c r="F612" s="168">
        <v>10.3</v>
      </c>
      <c r="G612" s="166">
        <v>47</v>
      </c>
      <c r="H612" s="167">
        <v>0.02</v>
      </c>
      <c r="I612" s="166">
        <v>5</v>
      </c>
      <c r="J612" s="166">
        <v>2</v>
      </c>
      <c r="K612" s="168">
        <v>0.4</v>
      </c>
      <c r="L612" s="166">
        <v>19</v>
      </c>
      <c r="M612" s="166">
        <v>16</v>
      </c>
      <c r="N612" s="166">
        <v>12</v>
      </c>
      <c r="O612" s="168">
        <v>2.2999999999999998</v>
      </c>
    </row>
    <row r="613" spans="1:15" x14ac:dyDescent="0.3">
      <c r="A613" s="415" t="s">
        <v>106</v>
      </c>
      <c r="B613" s="415"/>
      <c r="C613" s="171">
        <v>355</v>
      </c>
      <c r="D613" s="167">
        <v>9.4700000000000006</v>
      </c>
      <c r="E613" s="167">
        <v>10.89</v>
      </c>
      <c r="F613" s="167">
        <v>34.32</v>
      </c>
      <c r="G613" s="167">
        <v>276.86</v>
      </c>
      <c r="H613" s="168">
        <v>0.1</v>
      </c>
      <c r="I613" s="168">
        <v>35.1</v>
      </c>
      <c r="J613" s="167">
        <v>112.66</v>
      </c>
      <c r="K613" s="167">
        <v>2.0499999999999998</v>
      </c>
      <c r="L613" s="167">
        <v>144.13</v>
      </c>
      <c r="M613" s="167">
        <v>107.25</v>
      </c>
      <c r="N613" s="167">
        <v>31.36</v>
      </c>
      <c r="O613" s="167">
        <v>5.64</v>
      </c>
    </row>
    <row r="614" spans="1:15" x14ac:dyDescent="0.3">
      <c r="A614" s="415" t="s">
        <v>75</v>
      </c>
      <c r="B614" s="415"/>
      <c r="C614" s="170">
        <v>2020</v>
      </c>
      <c r="D614" s="167">
        <v>77.83</v>
      </c>
      <c r="E614" s="167">
        <v>64.180000000000007</v>
      </c>
      <c r="F614" s="167">
        <v>245.41</v>
      </c>
      <c r="G614" s="167">
        <v>1882.73</v>
      </c>
      <c r="H614" s="167">
        <v>1.98</v>
      </c>
      <c r="I614" s="167">
        <v>170.68</v>
      </c>
      <c r="J614" s="167">
        <v>984.37</v>
      </c>
      <c r="K614" s="168">
        <v>13.2</v>
      </c>
      <c r="L614" s="167">
        <v>488.53</v>
      </c>
      <c r="M614" s="167">
        <v>1095.56</v>
      </c>
      <c r="N614" s="167">
        <v>288.86</v>
      </c>
      <c r="O614" s="167">
        <v>24.65</v>
      </c>
    </row>
  </sheetData>
  <mergeCells count="359">
    <mergeCell ref="H554:I554"/>
    <mergeCell ref="H586:I586"/>
    <mergeCell ref="D7:F7"/>
    <mergeCell ref="G7:G8"/>
    <mergeCell ref="H7:K7"/>
    <mergeCell ref="H309:I309"/>
    <mergeCell ref="H341:I341"/>
    <mergeCell ref="H371:I371"/>
    <mergeCell ref="H401:I401"/>
    <mergeCell ref="H432:I432"/>
    <mergeCell ref="H463:I463"/>
    <mergeCell ref="A88:O88"/>
    <mergeCell ref="A119:B119"/>
    <mergeCell ref="A120:O120"/>
    <mergeCell ref="A109:B109"/>
    <mergeCell ref="A110:O110"/>
    <mergeCell ref="A101:O101"/>
    <mergeCell ref="A140:B140"/>
    <mergeCell ref="A141:O141"/>
    <mergeCell ref="A133:O133"/>
    <mergeCell ref="A130:A131"/>
    <mergeCell ref="B130:B131"/>
    <mergeCell ref="C130:C131"/>
    <mergeCell ref="J35:O35"/>
    <mergeCell ref="J64:O64"/>
    <mergeCell ref="A57:B57"/>
    <mergeCell ref="A58:O58"/>
    <mergeCell ref="A48:B48"/>
    <mergeCell ref="A49:O49"/>
    <mergeCell ref="A87:B87"/>
    <mergeCell ref="A78:B78"/>
    <mergeCell ref="A79:O79"/>
    <mergeCell ref="A71:O71"/>
    <mergeCell ref="A68:A69"/>
    <mergeCell ref="B68:B69"/>
    <mergeCell ref="C68:C69"/>
    <mergeCell ref="D68:F68"/>
    <mergeCell ref="G68:G69"/>
    <mergeCell ref="H68:K68"/>
    <mergeCell ref="L68:O68"/>
    <mergeCell ref="A172:O172"/>
    <mergeCell ref="L160:O160"/>
    <mergeCell ref="A163:O163"/>
    <mergeCell ref="A160:A161"/>
    <mergeCell ref="B160:B161"/>
    <mergeCell ref="C160:C161"/>
    <mergeCell ref="D160:F160"/>
    <mergeCell ref="G160:G161"/>
    <mergeCell ref="H160:K160"/>
    <mergeCell ref="A201:B201"/>
    <mergeCell ref="A202:O202"/>
    <mergeCell ref="L192:O192"/>
    <mergeCell ref="A195:O195"/>
    <mergeCell ref="A192:A193"/>
    <mergeCell ref="B192:B193"/>
    <mergeCell ref="C192:C193"/>
    <mergeCell ref="D192:F192"/>
    <mergeCell ref="G192:G193"/>
    <mergeCell ref="H192:K192"/>
    <mergeCell ref="G221:G222"/>
    <mergeCell ref="H221:K221"/>
    <mergeCell ref="L221:O221"/>
    <mergeCell ref="A241:B241"/>
    <mergeCell ref="A242:O242"/>
    <mergeCell ref="A231:B231"/>
    <mergeCell ref="A232:O232"/>
    <mergeCell ref="A224:O224"/>
    <mergeCell ref="A210:B210"/>
    <mergeCell ref="A211:O211"/>
    <mergeCell ref="A215:B215"/>
    <mergeCell ref="J217:O217"/>
    <mergeCell ref="H218:I218"/>
    <mergeCell ref="J218:O218"/>
    <mergeCell ref="A216:B216"/>
    <mergeCell ref="A221:A222"/>
    <mergeCell ref="B221:B222"/>
    <mergeCell ref="C221:C222"/>
    <mergeCell ref="D221:F221"/>
    <mergeCell ref="H284:K284"/>
    <mergeCell ref="A278:B278"/>
    <mergeCell ref="A279:B279"/>
    <mergeCell ref="J280:O280"/>
    <mergeCell ref="A284:A285"/>
    <mergeCell ref="B284:B285"/>
    <mergeCell ref="C284:C285"/>
    <mergeCell ref="D284:F284"/>
    <mergeCell ref="G284:G285"/>
    <mergeCell ref="H281:I281"/>
    <mergeCell ref="J281:O281"/>
    <mergeCell ref="A307:B307"/>
    <mergeCell ref="A308:B308"/>
    <mergeCell ref="J309:O309"/>
    <mergeCell ref="A302:B302"/>
    <mergeCell ref="A303:O303"/>
    <mergeCell ref="A324:B324"/>
    <mergeCell ref="A325:O325"/>
    <mergeCell ref="A316:O316"/>
    <mergeCell ref="A313:A314"/>
    <mergeCell ref="B313:B314"/>
    <mergeCell ref="C313:C314"/>
    <mergeCell ref="D313:F313"/>
    <mergeCell ref="G313:G314"/>
    <mergeCell ref="H313:K313"/>
    <mergeCell ref="L313:O313"/>
    <mergeCell ref="J310:O310"/>
    <mergeCell ref="H310:I310"/>
    <mergeCell ref="A339:B339"/>
    <mergeCell ref="A340:B340"/>
    <mergeCell ref="J341:O341"/>
    <mergeCell ref="A334:B334"/>
    <mergeCell ref="A335:O335"/>
    <mergeCell ref="A345:A346"/>
    <mergeCell ref="B345:B346"/>
    <mergeCell ref="C345:C346"/>
    <mergeCell ref="D345:F345"/>
    <mergeCell ref="G345:G346"/>
    <mergeCell ref="H345:K345"/>
    <mergeCell ref="L345:O345"/>
    <mergeCell ref="A394:B394"/>
    <mergeCell ref="A395:O395"/>
    <mergeCell ref="A385:B385"/>
    <mergeCell ref="A386:O386"/>
    <mergeCell ref="A378:O378"/>
    <mergeCell ref="A375:A376"/>
    <mergeCell ref="B375:B376"/>
    <mergeCell ref="C375:C376"/>
    <mergeCell ref="D375:F375"/>
    <mergeCell ref="G375:G376"/>
    <mergeCell ref="H375:K375"/>
    <mergeCell ref="L375:O375"/>
    <mergeCell ref="A399:B399"/>
    <mergeCell ref="A400:B400"/>
    <mergeCell ref="J401:O401"/>
    <mergeCell ref="A436:A437"/>
    <mergeCell ref="B436:B437"/>
    <mergeCell ref="C436:C437"/>
    <mergeCell ref="D436:F436"/>
    <mergeCell ref="G436:G437"/>
    <mergeCell ref="H436:K436"/>
    <mergeCell ref="L436:O436"/>
    <mergeCell ref="B467:B468"/>
    <mergeCell ref="C467:C468"/>
    <mergeCell ref="D467:F467"/>
    <mergeCell ref="G467:G468"/>
    <mergeCell ref="H467:K467"/>
    <mergeCell ref="L467:O467"/>
    <mergeCell ref="A494:B494"/>
    <mergeCell ref="H405:K405"/>
    <mergeCell ref="L405:O405"/>
    <mergeCell ref="A517:B517"/>
    <mergeCell ref="A518:O518"/>
    <mergeCell ref="A522:B522"/>
    <mergeCell ref="A508:B508"/>
    <mergeCell ref="A509:O509"/>
    <mergeCell ref="A502:O502"/>
    <mergeCell ref="A499:A500"/>
    <mergeCell ref="B499:B500"/>
    <mergeCell ref="C499:C500"/>
    <mergeCell ref="D499:F499"/>
    <mergeCell ref="G499:G500"/>
    <mergeCell ref="H499:K499"/>
    <mergeCell ref="L499:O499"/>
    <mergeCell ref="C528:C529"/>
    <mergeCell ref="D528:F528"/>
    <mergeCell ref="G528:G529"/>
    <mergeCell ref="H528:K528"/>
    <mergeCell ref="L528:O528"/>
    <mergeCell ref="A523:B523"/>
    <mergeCell ref="J524:O524"/>
    <mergeCell ref="H524:I524"/>
    <mergeCell ref="A558:A559"/>
    <mergeCell ref="B558:B559"/>
    <mergeCell ref="C558:C559"/>
    <mergeCell ref="D558:F558"/>
    <mergeCell ref="G558:G559"/>
    <mergeCell ref="H558:K558"/>
    <mergeCell ref="L558:O558"/>
    <mergeCell ref="H525:I525"/>
    <mergeCell ref="H555:I555"/>
    <mergeCell ref="A547:B547"/>
    <mergeCell ref="A548:O548"/>
    <mergeCell ref="A552:B552"/>
    <mergeCell ref="A537:B537"/>
    <mergeCell ref="A538:O538"/>
    <mergeCell ref="A531:O531"/>
    <mergeCell ref="A528:A529"/>
    <mergeCell ref="A609:O609"/>
    <mergeCell ref="A613:B613"/>
    <mergeCell ref="A614:B614"/>
    <mergeCell ref="A599:B599"/>
    <mergeCell ref="A600:O600"/>
    <mergeCell ref="A593:O593"/>
    <mergeCell ref="A590:A591"/>
    <mergeCell ref="B590:B591"/>
    <mergeCell ref="C590:C591"/>
    <mergeCell ref="D590:F590"/>
    <mergeCell ref="G590:G591"/>
    <mergeCell ref="H590:K590"/>
    <mergeCell ref="L590:O590"/>
    <mergeCell ref="A2:O2"/>
    <mergeCell ref="H3:I3"/>
    <mergeCell ref="J3:O3"/>
    <mergeCell ref="H4:I4"/>
    <mergeCell ref="H35:I35"/>
    <mergeCell ref="H64:I64"/>
    <mergeCell ref="A62:B62"/>
    <mergeCell ref="A584:B584"/>
    <mergeCell ref="A585:B585"/>
    <mergeCell ref="J342:O342"/>
    <mergeCell ref="H342:I342"/>
    <mergeCell ref="A369:B369"/>
    <mergeCell ref="A370:B370"/>
    <mergeCell ref="J371:O371"/>
    <mergeCell ref="A364:B364"/>
    <mergeCell ref="A365:O365"/>
    <mergeCell ref="A354:B354"/>
    <mergeCell ref="H249:I249"/>
    <mergeCell ref="J249:O249"/>
    <mergeCell ref="A274:O274"/>
    <mergeCell ref="A293:B293"/>
    <mergeCell ref="A294:O294"/>
    <mergeCell ref="L284:O284"/>
    <mergeCell ref="A287:O287"/>
    <mergeCell ref="J586:O586"/>
    <mergeCell ref="A579:B579"/>
    <mergeCell ref="A446:B446"/>
    <mergeCell ref="A447:O447"/>
    <mergeCell ref="A439:O439"/>
    <mergeCell ref="A416:B416"/>
    <mergeCell ref="A417:O417"/>
    <mergeCell ref="A408:O408"/>
    <mergeCell ref="A405:A406"/>
    <mergeCell ref="B405:B406"/>
    <mergeCell ref="C405:C406"/>
    <mergeCell ref="J464:O464"/>
    <mergeCell ref="H464:I464"/>
    <mergeCell ref="A461:B461"/>
    <mergeCell ref="A462:B462"/>
    <mergeCell ref="J463:O463"/>
    <mergeCell ref="A456:B456"/>
    <mergeCell ref="A457:O457"/>
    <mergeCell ref="J496:O496"/>
    <mergeCell ref="A493:B493"/>
    <mergeCell ref="J555:O555"/>
    <mergeCell ref="J525:O525"/>
    <mergeCell ref="A553:B553"/>
    <mergeCell ref="J554:O554"/>
    <mergeCell ref="A186:B186"/>
    <mergeCell ref="A187:B187"/>
    <mergeCell ref="J188:O188"/>
    <mergeCell ref="A181:B181"/>
    <mergeCell ref="A98:A99"/>
    <mergeCell ref="B98:B99"/>
    <mergeCell ref="C98:C99"/>
    <mergeCell ref="D98:F98"/>
    <mergeCell ref="G98:G99"/>
    <mergeCell ref="H98:K98"/>
    <mergeCell ref="L98:O98"/>
    <mergeCell ref="A124:B124"/>
    <mergeCell ref="J126:O126"/>
    <mergeCell ref="A125:B125"/>
    <mergeCell ref="D130:F130"/>
    <mergeCell ref="G130:G131"/>
    <mergeCell ref="H130:K130"/>
    <mergeCell ref="L130:O130"/>
    <mergeCell ref="J156:O156"/>
    <mergeCell ref="A150:O150"/>
    <mergeCell ref="A154:B154"/>
    <mergeCell ref="A155:B155"/>
    <mergeCell ref="A182:O182"/>
    <mergeCell ref="A171:B171"/>
    <mergeCell ref="A92:B92"/>
    <mergeCell ref="A93:B93"/>
    <mergeCell ref="J94:O94"/>
    <mergeCell ref="J4:O4"/>
    <mergeCell ref="A28:B28"/>
    <mergeCell ref="A29:O29"/>
    <mergeCell ref="A18:B18"/>
    <mergeCell ref="A19:O19"/>
    <mergeCell ref="L7:O7"/>
    <mergeCell ref="A10:O10"/>
    <mergeCell ref="A7:A8"/>
    <mergeCell ref="B7:B8"/>
    <mergeCell ref="C7:C8"/>
    <mergeCell ref="A63:B63"/>
    <mergeCell ref="L39:O39"/>
    <mergeCell ref="A42:O42"/>
    <mergeCell ref="A39:A40"/>
    <mergeCell ref="B39:B40"/>
    <mergeCell ref="C39:C40"/>
    <mergeCell ref="D39:F39"/>
    <mergeCell ref="G39:G40"/>
    <mergeCell ref="H39:K39"/>
    <mergeCell ref="A33:B33"/>
    <mergeCell ref="A34:B34"/>
    <mergeCell ref="A246:B246"/>
    <mergeCell ref="J248:O248"/>
    <mergeCell ref="H248:I248"/>
    <mergeCell ref="A247:B247"/>
    <mergeCell ref="H280:I280"/>
    <mergeCell ref="A273:B273"/>
    <mergeCell ref="A263:B263"/>
    <mergeCell ref="A264:O264"/>
    <mergeCell ref="A255:O255"/>
    <mergeCell ref="A252:A253"/>
    <mergeCell ref="B252:B253"/>
    <mergeCell ref="C252:C253"/>
    <mergeCell ref="D252:F252"/>
    <mergeCell ref="G252:G253"/>
    <mergeCell ref="H252:K252"/>
    <mergeCell ref="L252:O252"/>
    <mergeCell ref="H496:I496"/>
    <mergeCell ref="J372:O372"/>
    <mergeCell ref="H372:I372"/>
    <mergeCell ref="A355:O355"/>
    <mergeCell ref="A348:O348"/>
    <mergeCell ref="J433:O433"/>
    <mergeCell ref="H433:I433"/>
    <mergeCell ref="J402:O402"/>
    <mergeCell ref="H402:I402"/>
    <mergeCell ref="A430:B430"/>
    <mergeCell ref="A431:B431"/>
    <mergeCell ref="J432:O432"/>
    <mergeCell ref="A425:B425"/>
    <mergeCell ref="A426:O426"/>
    <mergeCell ref="D405:F405"/>
    <mergeCell ref="G405:G406"/>
    <mergeCell ref="J495:O495"/>
    <mergeCell ref="A488:B488"/>
    <mergeCell ref="A489:O489"/>
    <mergeCell ref="A478:B478"/>
    <mergeCell ref="A479:O479"/>
    <mergeCell ref="H495:I495"/>
    <mergeCell ref="A470:O470"/>
    <mergeCell ref="A467:A468"/>
    <mergeCell ref="B528:B529"/>
    <mergeCell ref="J587:O587"/>
    <mergeCell ref="H587:I587"/>
    <mergeCell ref="A580:O580"/>
    <mergeCell ref="A569:B569"/>
    <mergeCell ref="A570:O570"/>
    <mergeCell ref="A561:O561"/>
    <mergeCell ref="H36:I36"/>
    <mergeCell ref="J36:O36"/>
    <mergeCell ref="H65:I65"/>
    <mergeCell ref="J65:O65"/>
    <mergeCell ref="H94:I94"/>
    <mergeCell ref="H95:I95"/>
    <mergeCell ref="J95:O95"/>
    <mergeCell ref="H126:I126"/>
    <mergeCell ref="H127:I127"/>
    <mergeCell ref="J127:O127"/>
    <mergeCell ref="H156:I156"/>
    <mergeCell ref="H157:I157"/>
    <mergeCell ref="J157:O157"/>
    <mergeCell ref="H188:I188"/>
    <mergeCell ref="H189:I189"/>
    <mergeCell ref="J189:O189"/>
    <mergeCell ref="H217:I2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9" manualBreakCount="19">
    <brk id="34" max="16383" man="1"/>
    <brk id="63" max="16383" man="1"/>
    <brk id="93" max="16383" man="1"/>
    <brk id="125" max="16383" man="1"/>
    <brk id="155" max="16383" man="1"/>
    <brk id="187" max="16383" man="1"/>
    <brk id="216" max="16383" man="1"/>
    <brk id="247" max="16383" man="1"/>
    <brk id="279" max="16383" man="1"/>
    <brk id="308" max="16383" man="1"/>
    <brk id="340" max="16383" man="1"/>
    <brk id="370" max="16383" man="1"/>
    <brk id="400" max="16383" man="1"/>
    <brk id="431" max="16383" man="1"/>
    <brk id="462" max="16383" man="1"/>
    <brk id="494" max="16383" man="1"/>
    <brk id="523" max="16383" man="1"/>
    <brk id="553" max="16383" man="1"/>
    <brk id="58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C1" zoomScale="60" zoomScaleNormal="60" workbookViewId="0">
      <selection activeCell="V20" sqref="V20:V21"/>
    </sheetView>
  </sheetViews>
  <sheetFormatPr defaultRowHeight="16.5" x14ac:dyDescent="0.3"/>
  <cols>
    <col min="1" max="1" width="9.140625" style="2"/>
    <col min="2" max="2" width="9.28515625" style="2" customWidth="1"/>
    <col min="3" max="3" width="15.5703125" style="2" customWidth="1"/>
    <col min="4" max="4" width="15" style="2" customWidth="1"/>
    <col min="5" max="5" width="15.42578125" style="2" customWidth="1"/>
    <col min="6" max="6" width="14.28515625" style="2" customWidth="1"/>
    <col min="7" max="8" width="14.140625" style="2" customWidth="1"/>
    <col min="9" max="9" width="14.7109375" style="2" customWidth="1"/>
    <col min="10" max="10" width="11.85546875" style="2" customWidth="1"/>
    <col min="11" max="11" width="12.5703125" style="2" customWidth="1"/>
    <col min="12" max="12" width="13.28515625" style="2" customWidth="1"/>
    <col min="13" max="13" width="14.85546875" style="2" customWidth="1"/>
    <col min="14" max="14" width="18.85546875" style="2" customWidth="1"/>
    <col min="15" max="15" width="14.28515625" style="2" customWidth="1"/>
    <col min="16" max="16" width="12" style="2" customWidth="1"/>
    <col min="17" max="17" width="15" style="2" customWidth="1"/>
    <col min="18" max="18" width="14" style="2" customWidth="1"/>
    <col min="19" max="19" width="16" style="2" customWidth="1"/>
    <col min="20" max="20" width="17.5703125" style="2" customWidth="1"/>
    <col min="21" max="21" width="12.140625" style="2" customWidth="1"/>
    <col min="22" max="22" width="13.5703125" style="2" customWidth="1"/>
    <col min="23" max="23" width="17.7109375" style="2" customWidth="1"/>
    <col min="24" max="16384" width="9.140625" style="2"/>
  </cols>
  <sheetData>
    <row r="1" spans="1:22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22" ht="37.5" customHeight="1" x14ac:dyDescent="0.3">
      <c r="A2" s="459" t="s">
        <v>422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89"/>
    </row>
    <row r="3" spans="1:22" ht="33" x14ac:dyDescent="0.3">
      <c r="A3" s="456" t="s">
        <v>66</v>
      </c>
      <c r="B3" s="59" t="s">
        <v>150</v>
      </c>
      <c r="C3" s="59" t="s">
        <v>0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59" t="s">
        <v>21</v>
      </c>
      <c r="N3" s="59" t="s">
        <v>22</v>
      </c>
      <c r="O3" s="59" t="s">
        <v>23</v>
      </c>
      <c r="P3" s="59" t="s">
        <v>24</v>
      </c>
      <c r="Q3" s="59" t="s">
        <v>25</v>
      </c>
      <c r="R3" s="59" t="s">
        <v>26</v>
      </c>
      <c r="S3" s="59" t="s">
        <v>27</v>
      </c>
      <c r="T3" s="59" t="s">
        <v>28</v>
      </c>
      <c r="U3" s="59" t="s">
        <v>29</v>
      </c>
      <c r="V3" s="59" t="s">
        <v>30</v>
      </c>
    </row>
    <row r="4" spans="1:22" ht="49.5" x14ac:dyDescent="0.3">
      <c r="A4" s="457"/>
      <c r="B4" s="59" t="s">
        <v>151</v>
      </c>
      <c r="C4" s="59" t="s">
        <v>43</v>
      </c>
      <c r="D4" s="59"/>
      <c r="E4" s="59" t="s">
        <v>43</v>
      </c>
      <c r="F4" s="59" t="s">
        <v>43</v>
      </c>
      <c r="G4" s="59" t="s">
        <v>43</v>
      </c>
      <c r="H4" s="59" t="s">
        <v>43</v>
      </c>
      <c r="I4" s="59" t="s">
        <v>43</v>
      </c>
      <c r="J4" s="59" t="s">
        <v>43</v>
      </c>
      <c r="K4" s="59" t="s">
        <v>43</v>
      </c>
      <c r="L4" s="59"/>
      <c r="M4" s="59" t="s">
        <v>43</v>
      </c>
      <c r="N4" s="59"/>
      <c r="O4" s="59" t="s">
        <v>43</v>
      </c>
      <c r="P4" s="59" t="s">
        <v>43</v>
      </c>
      <c r="Q4" s="59" t="s">
        <v>43</v>
      </c>
      <c r="R4" s="59" t="s">
        <v>43</v>
      </c>
      <c r="S4" s="59" t="s">
        <v>43</v>
      </c>
      <c r="T4" s="59"/>
      <c r="U4" s="59" t="s">
        <v>43</v>
      </c>
      <c r="V4" s="59"/>
    </row>
    <row r="5" spans="1:22" ht="49.5" x14ac:dyDescent="0.3">
      <c r="A5" s="457"/>
      <c r="B5" s="59" t="s">
        <v>152</v>
      </c>
      <c r="C5" s="59" t="s">
        <v>10</v>
      </c>
      <c r="D5" s="59" t="s">
        <v>10</v>
      </c>
      <c r="E5" s="59"/>
      <c r="F5" s="59" t="s">
        <v>10</v>
      </c>
      <c r="G5" s="59"/>
      <c r="H5" s="59" t="s">
        <v>10</v>
      </c>
      <c r="I5" s="59"/>
      <c r="J5" s="59"/>
      <c r="K5" s="59" t="s">
        <v>10</v>
      </c>
      <c r="L5" s="59"/>
      <c r="M5" s="59" t="s">
        <v>10</v>
      </c>
      <c r="N5" s="59" t="s">
        <v>10</v>
      </c>
      <c r="O5" s="59"/>
      <c r="P5" s="59" t="s">
        <v>10</v>
      </c>
      <c r="Q5" s="59"/>
      <c r="R5" s="59" t="s">
        <v>10</v>
      </c>
      <c r="S5" s="59"/>
      <c r="T5" s="59" t="s">
        <v>10</v>
      </c>
      <c r="U5" s="59" t="s">
        <v>10</v>
      </c>
      <c r="V5" s="59"/>
    </row>
    <row r="6" spans="1:22" ht="49.5" x14ac:dyDescent="0.3">
      <c r="A6" s="457"/>
      <c r="B6" s="59" t="s">
        <v>153</v>
      </c>
      <c r="C6" s="59" t="s">
        <v>146</v>
      </c>
      <c r="D6" s="59"/>
      <c r="E6" s="59"/>
      <c r="F6" s="59" t="s">
        <v>165</v>
      </c>
      <c r="G6" s="59"/>
      <c r="H6" s="59" t="s">
        <v>146</v>
      </c>
      <c r="I6" s="59"/>
      <c r="J6" s="59"/>
      <c r="K6" s="59" t="s">
        <v>146</v>
      </c>
      <c r="L6" s="59"/>
      <c r="M6" s="59" t="s">
        <v>146</v>
      </c>
      <c r="N6" s="59"/>
      <c r="O6" s="59"/>
      <c r="P6" s="59" t="s">
        <v>165</v>
      </c>
      <c r="Q6" s="59"/>
      <c r="R6" s="59" t="s">
        <v>146</v>
      </c>
      <c r="S6" s="59"/>
      <c r="T6" s="59"/>
      <c r="U6" s="59" t="s">
        <v>146</v>
      </c>
      <c r="V6" s="59"/>
    </row>
    <row r="7" spans="1:22" ht="99" x14ac:dyDescent="0.3">
      <c r="A7" s="457"/>
      <c r="B7" s="59" t="s">
        <v>154</v>
      </c>
      <c r="C7" s="59" t="s">
        <v>164</v>
      </c>
      <c r="D7" s="59" t="s">
        <v>420</v>
      </c>
      <c r="E7" s="59" t="s">
        <v>417</v>
      </c>
      <c r="F7" s="59" t="s">
        <v>166</v>
      </c>
      <c r="G7" s="59" t="s">
        <v>418</v>
      </c>
      <c r="H7" s="59" t="s">
        <v>167</v>
      </c>
      <c r="I7" s="59" t="s">
        <v>419</v>
      </c>
      <c r="J7" s="59" t="s">
        <v>421</v>
      </c>
      <c r="K7" s="59" t="s">
        <v>168</v>
      </c>
      <c r="L7" s="59" t="s">
        <v>423</v>
      </c>
      <c r="M7" s="59" t="s">
        <v>169</v>
      </c>
      <c r="N7" s="59" t="s">
        <v>424</v>
      </c>
      <c r="O7" s="59" t="s">
        <v>425</v>
      </c>
      <c r="P7" s="59" t="s">
        <v>170</v>
      </c>
      <c r="Q7" s="59" t="s">
        <v>426</v>
      </c>
      <c r="R7" s="59" t="s">
        <v>168</v>
      </c>
      <c r="S7" s="59" t="s">
        <v>171</v>
      </c>
      <c r="T7" s="59" t="s">
        <v>427</v>
      </c>
      <c r="U7" s="59" t="s">
        <v>172</v>
      </c>
      <c r="V7" s="59" t="s">
        <v>423</v>
      </c>
    </row>
    <row r="8" spans="1:22" ht="49.5" x14ac:dyDescent="0.3">
      <c r="A8" s="457"/>
      <c r="B8" s="59" t="s">
        <v>155</v>
      </c>
      <c r="C8" s="59"/>
      <c r="D8" s="59" t="s">
        <v>145</v>
      </c>
      <c r="E8" s="59" t="s">
        <v>11</v>
      </c>
      <c r="F8" s="59"/>
      <c r="G8" s="59"/>
      <c r="H8" s="59"/>
      <c r="I8" s="59" t="s">
        <v>32</v>
      </c>
      <c r="J8" s="59" t="s">
        <v>41</v>
      </c>
      <c r="K8" s="59"/>
      <c r="L8" s="59" t="s">
        <v>89</v>
      </c>
      <c r="M8" s="59"/>
      <c r="N8" s="59" t="s">
        <v>145</v>
      </c>
      <c r="O8" s="59"/>
      <c r="P8" s="59"/>
      <c r="Q8" s="59"/>
      <c r="R8" s="59"/>
      <c r="S8" s="59" t="s">
        <v>174</v>
      </c>
      <c r="T8" s="59"/>
      <c r="U8" s="59"/>
      <c r="V8" s="59" t="s">
        <v>173</v>
      </c>
    </row>
    <row r="9" spans="1:22" ht="82.5" x14ac:dyDescent="0.3">
      <c r="A9" s="457"/>
      <c r="B9" s="59" t="s">
        <v>156</v>
      </c>
      <c r="C9" s="59"/>
      <c r="D9" s="59"/>
      <c r="E9" s="59" t="s">
        <v>432</v>
      </c>
      <c r="F9" s="59"/>
      <c r="G9" s="59" t="s">
        <v>429</v>
      </c>
      <c r="H9" s="59"/>
      <c r="I9" s="59"/>
      <c r="J9" s="59" t="s">
        <v>431</v>
      </c>
      <c r="K9" s="59"/>
      <c r="L9" s="59" t="s">
        <v>430</v>
      </c>
      <c r="M9" s="59"/>
      <c r="N9" s="59"/>
      <c r="O9" s="59" t="s">
        <v>429</v>
      </c>
      <c r="P9" s="59"/>
      <c r="Q9" s="59" t="s">
        <v>428</v>
      </c>
      <c r="R9" s="59"/>
      <c r="S9" s="59"/>
      <c r="T9" s="59"/>
      <c r="U9" s="59"/>
      <c r="V9" s="59" t="s">
        <v>428</v>
      </c>
    </row>
    <row r="10" spans="1:22" ht="66" x14ac:dyDescent="0.3">
      <c r="A10" s="457"/>
      <c r="B10" s="59" t="s">
        <v>157</v>
      </c>
      <c r="C10" s="59" t="s">
        <v>12</v>
      </c>
      <c r="D10" s="59" t="s">
        <v>36</v>
      </c>
      <c r="E10" s="59" t="s">
        <v>79</v>
      </c>
      <c r="F10" s="59" t="s">
        <v>12</v>
      </c>
      <c r="G10" s="59" t="s">
        <v>13</v>
      </c>
      <c r="H10" s="59" t="s">
        <v>84</v>
      </c>
      <c r="I10" s="59" t="s">
        <v>36</v>
      </c>
      <c r="J10" s="59" t="s">
        <v>79</v>
      </c>
      <c r="K10" s="59" t="s">
        <v>12</v>
      </c>
      <c r="L10" s="59" t="s">
        <v>13</v>
      </c>
      <c r="M10" s="59" t="s">
        <v>12</v>
      </c>
      <c r="N10" s="59" t="s">
        <v>36</v>
      </c>
      <c r="O10" s="59" t="s">
        <v>79</v>
      </c>
      <c r="P10" s="59" t="s">
        <v>12</v>
      </c>
      <c r="Q10" s="59" t="s">
        <v>13</v>
      </c>
      <c r="R10" s="59" t="s">
        <v>84</v>
      </c>
      <c r="S10" s="59" t="s">
        <v>36</v>
      </c>
      <c r="T10" s="59" t="s">
        <v>79</v>
      </c>
      <c r="U10" s="59" t="s">
        <v>12</v>
      </c>
      <c r="V10" s="59" t="s">
        <v>13</v>
      </c>
    </row>
    <row r="11" spans="1:22" ht="33" x14ac:dyDescent="0.3">
      <c r="A11" s="457"/>
      <c r="B11" s="59" t="s">
        <v>158</v>
      </c>
      <c r="C11" s="59"/>
      <c r="D11" s="59" t="s">
        <v>198</v>
      </c>
      <c r="E11" s="59"/>
      <c r="F11" s="59"/>
      <c r="G11" s="59"/>
      <c r="H11" s="59"/>
      <c r="I11" s="59" t="s">
        <v>147</v>
      </c>
      <c r="J11" s="59"/>
      <c r="K11" s="59"/>
      <c r="L11" s="59"/>
      <c r="M11" s="59"/>
      <c r="N11" s="59" t="s">
        <v>198</v>
      </c>
      <c r="O11" s="59"/>
      <c r="P11" s="59"/>
      <c r="Q11" s="59"/>
      <c r="R11" s="59"/>
      <c r="S11" s="59" t="s">
        <v>199</v>
      </c>
      <c r="T11" s="59"/>
      <c r="U11" s="59"/>
      <c r="V11" s="59"/>
    </row>
    <row r="12" spans="1:22" ht="49.5" x14ac:dyDescent="0.3">
      <c r="A12" s="457"/>
      <c r="B12" s="59" t="s">
        <v>159</v>
      </c>
      <c r="C12" s="59" t="s">
        <v>175</v>
      </c>
      <c r="D12" s="59"/>
      <c r="E12" s="59" t="s">
        <v>175</v>
      </c>
      <c r="F12" s="59" t="s">
        <v>175</v>
      </c>
      <c r="G12" s="59" t="s">
        <v>175</v>
      </c>
      <c r="H12" s="59" t="s">
        <v>175</v>
      </c>
      <c r="I12" s="59"/>
      <c r="J12" s="59" t="s">
        <v>175</v>
      </c>
      <c r="K12" s="59" t="s">
        <v>175</v>
      </c>
      <c r="L12" s="59" t="s">
        <v>175</v>
      </c>
      <c r="M12" s="59" t="s">
        <v>175</v>
      </c>
      <c r="N12" s="59"/>
      <c r="O12" s="59" t="s">
        <v>175</v>
      </c>
      <c r="P12" s="59" t="s">
        <v>175</v>
      </c>
      <c r="Q12" s="59" t="s">
        <v>175</v>
      </c>
      <c r="R12" s="59" t="s">
        <v>175</v>
      </c>
      <c r="S12" s="59"/>
      <c r="T12" s="59" t="s">
        <v>175</v>
      </c>
      <c r="U12" s="59" t="s">
        <v>175</v>
      </c>
      <c r="V12" s="59" t="s">
        <v>175</v>
      </c>
    </row>
    <row r="13" spans="1:22" x14ac:dyDescent="0.3">
      <c r="A13" s="458"/>
      <c r="B13" s="59" t="s">
        <v>160</v>
      </c>
      <c r="C13" s="59" t="s">
        <v>14</v>
      </c>
      <c r="D13" s="59" t="s">
        <v>15</v>
      </c>
      <c r="E13" s="59" t="s">
        <v>14</v>
      </c>
      <c r="F13" s="59" t="s">
        <v>15</v>
      </c>
      <c r="G13" s="59" t="s">
        <v>14</v>
      </c>
      <c r="H13" s="59" t="s">
        <v>15</v>
      </c>
      <c r="I13" s="59" t="s">
        <v>14</v>
      </c>
      <c r="J13" s="59" t="s">
        <v>15</v>
      </c>
      <c r="K13" s="59" t="s">
        <v>14</v>
      </c>
      <c r="L13" s="59" t="s">
        <v>15</v>
      </c>
      <c r="M13" s="59" t="s">
        <v>14</v>
      </c>
      <c r="N13" s="59" t="s">
        <v>15</v>
      </c>
      <c r="O13" s="59" t="s">
        <v>14</v>
      </c>
      <c r="P13" s="59" t="s">
        <v>15</v>
      </c>
      <c r="Q13" s="59" t="s">
        <v>14</v>
      </c>
      <c r="R13" s="59" t="s">
        <v>15</v>
      </c>
      <c r="S13" s="59" t="s">
        <v>14</v>
      </c>
      <c r="T13" s="59" t="s">
        <v>15</v>
      </c>
      <c r="U13" s="59" t="s">
        <v>14</v>
      </c>
      <c r="V13" s="59" t="s">
        <v>15</v>
      </c>
    </row>
    <row r="14" spans="1:22" ht="132" x14ac:dyDescent="0.3">
      <c r="A14" s="456" t="s">
        <v>16</v>
      </c>
      <c r="B14" s="59" t="s">
        <v>161</v>
      </c>
      <c r="C14" s="59" t="s">
        <v>433</v>
      </c>
      <c r="D14" s="59" t="s">
        <v>434</v>
      </c>
      <c r="E14" s="59" t="s">
        <v>435</v>
      </c>
      <c r="F14" s="59" t="s">
        <v>212</v>
      </c>
      <c r="G14" s="59" t="s">
        <v>436</v>
      </c>
      <c r="H14" s="59" t="s">
        <v>437</v>
      </c>
      <c r="I14" s="59" t="s">
        <v>438</v>
      </c>
      <c r="J14" s="59" t="s">
        <v>434</v>
      </c>
      <c r="K14" s="59" t="s">
        <v>439</v>
      </c>
      <c r="L14" s="59" t="s">
        <v>440</v>
      </c>
      <c r="M14" s="59" t="s">
        <v>441</v>
      </c>
      <c r="N14" s="59" t="s">
        <v>442</v>
      </c>
      <c r="O14" s="59" t="s">
        <v>443</v>
      </c>
      <c r="P14" s="59" t="s">
        <v>444</v>
      </c>
      <c r="Q14" s="59" t="s">
        <v>445</v>
      </c>
      <c r="R14" s="59" t="s">
        <v>438</v>
      </c>
      <c r="S14" s="59" t="s">
        <v>446</v>
      </c>
      <c r="T14" s="59" t="s">
        <v>443</v>
      </c>
      <c r="U14" s="59" t="s">
        <v>434</v>
      </c>
      <c r="V14" s="59" t="s">
        <v>440</v>
      </c>
    </row>
    <row r="15" spans="1:22" ht="99" x14ac:dyDescent="0.3">
      <c r="A15" s="457"/>
      <c r="B15" s="59" t="s">
        <v>162</v>
      </c>
      <c r="C15" s="59" t="s">
        <v>447</v>
      </c>
      <c r="D15" s="59" t="s">
        <v>448</v>
      </c>
      <c r="E15" s="59" t="s">
        <v>449</v>
      </c>
      <c r="F15" s="59" t="s">
        <v>450</v>
      </c>
      <c r="G15" s="59" t="s">
        <v>451</v>
      </c>
      <c r="H15" s="59" t="s">
        <v>452</v>
      </c>
      <c r="I15" s="59" t="s">
        <v>453</v>
      </c>
      <c r="J15" s="59" t="s">
        <v>454</v>
      </c>
      <c r="K15" s="59" t="s">
        <v>449</v>
      </c>
      <c r="L15" s="59" t="s">
        <v>455</v>
      </c>
      <c r="M15" s="59" t="s">
        <v>449</v>
      </c>
      <c r="N15" s="59" t="s">
        <v>450</v>
      </c>
      <c r="O15" s="59" t="s">
        <v>454</v>
      </c>
      <c r="P15" s="59" t="s">
        <v>456</v>
      </c>
      <c r="Q15" s="59" t="s">
        <v>448</v>
      </c>
      <c r="R15" s="59" t="s">
        <v>447</v>
      </c>
      <c r="S15" s="59" t="s">
        <v>455</v>
      </c>
      <c r="T15" s="59" t="s">
        <v>451</v>
      </c>
      <c r="U15" s="59" t="s">
        <v>457</v>
      </c>
      <c r="V15" s="59" t="s">
        <v>453</v>
      </c>
    </row>
    <row r="16" spans="1:22" ht="66" x14ac:dyDescent="0.3">
      <c r="A16" s="457"/>
      <c r="B16" s="59" t="s">
        <v>154</v>
      </c>
      <c r="C16" s="59" t="s">
        <v>458</v>
      </c>
      <c r="D16" s="59" t="s">
        <v>459</v>
      </c>
      <c r="E16" s="59" t="s">
        <v>460</v>
      </c>
      <c r="F16" s="59" t="s">
        <v>461</v>
      </c>
      <c r="G16" s="59" t="s">
        <v>462</v>
      </c>
      <c r="H16" s="59" t="s">
        <v>463</v>
      </c>
      <c r="I16" s="59" t="s">
        <v>427</v>
      </c>
      <c r="J16" s="59" t="s">
        <v>464</v>
      </c>
      <c r="K16" s="59" t="s">
        <v>465</v>
      </c>
      <c r="L16" s="59" t="s">
        <v>466</v>
      </c>
      <c r="M16" s="59" t="s">
        <v>467</v>
      </c>
      <c r="N16" s="59" t="s">
        <v>468</v>
      </c>
      <c r="O16" s="59" t="s">
        <v>469</v>
      </c>
      <c r="P16" s="59" t="s">
        <v>470</v>
      </c>
      <c r="Q16" s="59" t="s">
        <v>471</v>
      </c>
      <c r="R16" s="59" t="s">
        <v>472</v>
      </c>
      <c r="S16" s="59" t="s">
        <v>466</v>
      </c>
      <c r="T16" s="59" t="s">
        <v>179</v>
      </c>
      <c r="U16" s="59" t="s">
        <v>31</v>
      </c>
      <c r="V16" s="59" t="s">
        <v>186</v>
      </c>
    </row>
    <row r="17" spans="1:22" ht="49.5" x14ac:dyDescent="0.3">
      <c r="A17" s="457"/>
      <c r="B17" s="59" t="s">
        <v>155</v>
      </c>
      <c r="C17" s="59"/>
      <c r="D17" s="59" t="s">
        <v>41</v>
      </c>
      <c r="E17" s="59"/>
      <c r="F17" s="59"/>
      <c r="G17" s="59"/>
      <c r="H17" s="59" t="s">
        <v>41</v>
      </c>
      <c r="I17" s="59"/>
      <c r="J17" s="59"/>
      <c r="K17" s="59" t="s">
        <v>41</v>
      </c>
      <c r="L17" s="59"/>
      <c r="M17" s="59"/>
      <c r="N17" s="59" t="s">
        <v>173</v>
      </c>
      <c r="O17" s="59" t="s">
        <v>173</v>
      </c>
      <c r="P17" s="59"/>
      <c r="Q17" s="59"/>
      <c r="R17" s="59"/>
      <c r="S17" s="59"/>
      <c r="T17" s="59" t="s">
        <v>89</v>
      </c>
      <c r="U17" s="59"/>
      <c r="V17" s="59"/>
    </row>
    <row r="18" spans="1:22" ht="66" x14ac:dyDescent="0.3">
      <c r="A18" s="457"/>
      <c r="B18" s="59" t="s">
        <v>156</v>
      </c>
      <c r="C18" s="59" t="s">
        <v>431</v>
      </c>
      <c r="D18" s="59"/>
      <c r="E18" s="59"/>
      <c r="F18" s="59" t="s">
        <v>428</v>
      </c>
      <c r="G18" s="59"/>
      <c r="H18" s="59" t="s">
        <v>431</v>
      </c>
      <c r="I18" s="59"/>
      <c r="J18" s="59" t="s">
        <v>473</v>
      </c>
      <c r="K18" s="59" t="s">
        <v>428</v>
      </c>
      <c r="L18" s="59"/>
      <c r="M18" s="59" t="s">
        <v>431</v>
      </c>
      <c r="N18" s="59" t="s">
        <v>473</v>
      </c>
      <c r="O18" s="59"/>
      <c r="P18" s="59"/>
      <c r="Q18" s="59" t="s">
        <v>431</v>
      </c>
      <c r="R18" s="59" t="s">
        <v>430</v>
      </c>
      <c r="S18" s="59"/>
      <c r="T18" s="59" t="s">
        <v>473</v>
      </c>
      <c r="U18" s="59" t="s">
        <v>428</v>
      </c>
      <c r="V18" s="59"/>
    </row>
    <row r="19" spans="1:22" ht="66" x14ac:dyDescent="0.3">
      <c r="A19" s="457"/>
      <c r="B19" s="59" t="s">
        <v>157</v>
      </c>
      <c r="C19" s="59" t="s">
        <v>72</v>
      </c>
      <c r="D19" s="59" t="s">
        <v>17</v>
      </c>
      <c r="E19" s="59" t="s">
        <v>80</v>
      </c>
      <c r="F19" s="59" t="s">
        <v>82</v>
      </c>
      <c r="G19" s="59" t="s">
        <v>178</v>
      </c>
      <c r="H19" s="59" t="s">
        <v>85</v>
      </c>
      <c r="I19" s="59" t="s">
        <v>87</v>
      </c>
      <c r="J19" s="59" t="s">
        <v>72</v>
      </c>
      <c r="K19" s="59" t="s">
        <v>88</v>
      </c>
      <c r="L19" s="59" t="s">
        <v>177</v>
      </c>
      <c r="M19" s="59" t="s">
        <v>72</v>
      </c>
      <c r="N19" s="59" t="s">
        <v>17</v>
      </c>
      <c r="O19" s="59" t="s">
        <v>80</v>
      </c>
      <c r="P19" s="59" t="s">
        <v>82</v>
      </c>
      <c r="Q19" s="59" t="s">
        <v>178</v>
      </c>
      <c r="R19" s="59" t="s">
        <v>85</v>
      </c>
      <c r="S19" s="59" t="s">
        <v>87</v>
      </c>
      <c r="T19" s="59" t="s">
        <v>72</v>
      </c>
      <c r="U19" s="59" t="s">
        <v>88</v>
      </c>
      <c r="V19" s="59" t="s">
        <v>177</v>
      </c>
    </row>
    <row r="20" spans="1:22" ht="49.5" x14ac:dyDescent="0.3">
      <c r="A20" s="457"/>
      <c r="B20" s="59" t="s">
        <v>159</v>
      </c>
      <c r="C20" s="59" t="s">
        <v>474</v>
      </c>
      <c r="D20" s="59" t="s">
        <v>474</v>
      </c>
      <c r="E20" s="59" t="s">
        <v>474</v>
      </c>
      <c r="F20" s="59" t="s">
        <v>474</v>
      </c>
      <c r="G20" s="59" t="s">
        <v>474</v>
      </c>
      <c r="H20" s="59" t="s">
        <v>474</v>
      </c>
      <c r="I20" s="59" t="s">
        <v>474</v>
      </c>
      <c r="J20" s="59" t="s">
        <v>474</v>
      </c>
      <c r="K20" s="59" t="s">
        <v>474</v>
      </c>
      <c r="L20" s="59" t="s">
        <v>474</v>
      </c>
      <c r="M20" s="59" t="s">
        <v>474</v>
      </c>
      <c r="N20" s="59" t="s">
        <v>474</v>
      </c>
      <c r="O20" s="59" t="s">
        <v>474</v>
      </c>
      <c r="P20" s="59" t="s">
        <v>474</v>
      </c>
      <c r="Q20" s="59" t="s">
        <v>474</v>
      </c>
      <c r="R20" s="59" t="s">
        <v>474</v>
      </c>
      <c r="S20" s="59" t="s">
        <v>474</v>
      </c>
      <c r="T20" s="59" t="s">
        <v>474</v>
      </c>
      <c r="U20" s="59" t="s">
        <v>474</v>
      </c>
      <c r="V20" s="59" t="s">
        <v>474</v>
      </c>
    </row>
    <row r="21" spans="1:22" ht="49.5" x14ac:dyDescent="0.3">
      <c r="A21" s="457"/>
      <c r="B21" s="59" t="s">
        <v>159</v>
      </c>
      <c r="C21" s="59" t="s">
        <v>475</v>
      </c>
      <c r="D21" s="59" t="s">
        <v>475</v>
      </c>
      <c r="E21" s="59" t="s">
        <v>475</v>
      </c>
      <c r="F21" s="59" t="s">
        <v>475</v>
      </c>
      <c r="G21" s="59" t="s">
        <v>475</v>
      </c>
      <c r="H21" s="59" t="s">
        <v>475</v>
      </c>
      <c r="I21" s="59" t="s">
        <v>475</v>
      </c>
      <c r="J21" s="59" t="s">
        <v>475</v>
      </c>
      <c r="K21" s="59" t="s">
        <v>475</v>
      </c>
      <c r="L21" s="59" t="s">
        <v>475</v>
      </c>
      <c r="M21" s="59" t="s">
        <v>475</v>
      </c>
      <c r="N21" s="59" t="s">
        <v>475</v>
      </c>
      <c r="O21" s="59" t="s">
        <v>475</v>
      </c>
      <c r="P21" s="59" t="s">
        <v>475</v>
      </c>
      <c r="Q21" s="59" t="s">
        <v>475</v>
      </c>
      <c r="R21" s="59" t="s">
        <v>475</v>
      </c>
      <c r="S21" s="59" t="s">
        <v>475</v>
      </c>
      <c r="T21" s="59" t="s">
        <v>475</v>
      </c>
      <c r="U21" s="59" t="s">
        <v>475</v>
      </c>
      <c r="V21" s="59" t="s">
        <v>475</v>
      </c>
    </row>
    <row r="22" spans="1:22" x14ac:dyDescent="0.3">
      <c r="A22" s="458"/>
      <c r="B22" s="59" t="s">
        <v>160</v>
      </c>
      <c r="C22" s="59" t="s">
        <v>15</v>
      </c>
      <c r="D22" s="59" t="s">
        <v>14</v>
      </c>
      <c r="E22" s="59" t="s">
        <v>15</v>
      </c>
      <c r="F22" s="59" t="s">
        <v>14</v>
      </c>
      <c r="G22" s="59" t="s">
        <v>15</v>
      </c>
      <c r="H22" s="59" t="s">
        <v>14</v>
      </c>
      <c r="I22" s="59" t="s">
        <v>15</v>
      </c>
      <c r="J22" s="59" t="s">
        <v>14</v>
      </c>
      <c r="K22" s="59" t="s">
        <v>15</v>
      </c>
      <c r="L22" s="59" t="s">
        <v>14</v>
      </c>
      <c r="M22" s="59" t="s">
        <v>15</v>
      </c>
      <c r="N22" s="59" t="s">
        <v>14</v>
      </c>
      <c r="O22" s="59" t="s">
        <v>15</v>
      </c>
      <c r="P22" s="59" t="s">
        <v>14</v>
      </c>
      <c r="Q22" s="59" t="s">
        <v>15</v>
      </c>
      <c r="R22" s="59" t="s">
        <v>14</v>
      </c>
      <c r="S22" s="59" t="s">
        <v>15</v>
      </c>
      <c r="T22" s="59" t="s">
        <v>14</v>
      </c>
      <c r="U22" s="59" t="s">
        <v>15</v>
      </c>
      <c r="V22" s="59" t="s">
        <v>14</v>
      </c>
    </row>
    <row r="23" spans="1:22" ht="82.5" x14ac:dyDescent="0.3">
      <c r="A23" s="456" t="s">
        <v>18</v>
      </c>
      <c r="B23" s="59" t="s">
        <v>163</v>
      </c>
      <c r="C23" s="59" t="s">
        <v>37</v>
      </c>
      <c r="D23" s="59" t="s">
        <v>181</v>
      </c>
      <c r="E23" s="59" t="s">
        <v>180</v>
      </c>
      <c r="F23" s="59" t="s">
        <v>183</v>
      </c>
      <c r="G23" s="59" t="s">
        <v>19</v>
      </c>
      <c r="H23" s="59" t="s">
        <v>182</v>
      </c>
      <c r="I23" s="59" t="s">
        <v>38</v>
      </c>
      <c r="J23" s="59" t="s">
        <v>181</v>
      </c>
      <c r="K23" s="59" t="s">
        <v>180</v>
      </c>
      <c r="L23" s="59" t="s">
        <v>148</v>
      </c>
      <c r="M23" s="59" t="s">
        <v>37</v>
      </c>
      <c r="N23" s="59" t="s">
        <v>181</v>
      </c>
      <c r="O23" s="59" t="s">
        <v>180</v>
      </c>
      <c r="P23" s="59" t="s">
        <v>42</v>
      </c>
      <c r="Q23" s="59" t="s">
        <v>19</v>
      </c>
      <c r="R23" s="59" t="s">
        <v>182</v>
      </c>
      <c r="S23" s="59" t="s">
        <v>38</v>
      </c>
      <c r="T23" s="59" t="s">
        <v>181</v>
      </c>
      <c r="U23" s="59" t="s">
        <v>180</v>
      </c>
      <c r="V23" s="59" t="s">
        <v>148</v>
      </c>
    </row>
    <row r="24" spans="1:22" ht="49.5" x14ac:dyDescent="0.3">
      <c r="A24" s="457"/>
      <c r="B24" s="59" t="s">
        <v>157</v>
      </c>
      <c r="C24" s="59" t="s">
        <v>74</v>
      </c>
      <c r="D24" s="59" t="s">
        <v>12</v>
      </c>
      <c r="E24" s="59" t="s">
        <v>20</v>
      </c>
      <c r="F24" s="59" t="s">
        <v>17</v>
      </c>
      <c r="G24" s="59" t="s">
        <v>33</v>
      </c>
      <c r="H24" s="59" t="s">
        <v>12</v>
      </c>
      <c r="I24" s="59" t="s">
        <v>34</v>
      </c>
      <c r="J24" s="59" t="s">
        <v>17</v>
      </c>
      <c r="K24" s="59" t="s">
        <v>35</v>
      </c>
      <c r="L24" s="59" t="s">
        <v>79</v>
      </c>
      <c r="M24" s="59" t="s">
        <v>74</v>
      </c>
      <c r="N24" s="59" t="s">
        <v>12</v>
      </c>
      <c r="O24" s="59" t="s">
        <v>20</v>
      </c>
      <c r="P24" s="59" t="s">
        <v>17</v>
      </c>
      <c r="Q24" s="59" t="s">
        <v>33</v>
      </c>
      <c r="R24" s="59" t="s">
        <v>12</v>
      </c>
      <c r="S24" s="59" t="s">
        <v>34</v>
      </c>
      <c r="T24" s="59" t="s">
        <v>17</v>
      </c>
      <c r="U24" s="59" t="s">
        <v>35</v>
      </c>
      <c r="V24" s="59" t="s">
        <v>79</v>
      </c>
    </row>
    <row r="25" spans="1:22" x14ac:dyDescent="0.3">
      <c r="A25" s="458"/>
      <c r="B25" s="59" t="s">
        <v>160</v>
      </c>
      <c r="C25" s="59" t="s">
        <v>15</v>
      </c>
      <c r="D25" s="59" t="s">
        <v>39</v>
      </c>
      <c r="E25" s="59" t="s">
        <v>40</v>
      </c>
      <c r="F25" s="59" t="s">
        <v>149</v>
      </c>
      <c r="G25" s="59" t="s">
        <v>176</v>
      </c>
      <c r="H25" s="59" t="s">
        <v>14</v>
      </c>
      <c r="I25" s="59" t="s">
        <v>39</v>
      </c>
      <c r="J25" s="59" t="s">
        <v>15</v>
      </c>
      <c r="K25" s="59" t="s">
        <v>40</v>
      </c>
      <c r="L25" s="59" t="s">
        <v>15</v>
      </c>
      <c r="M25" s="59" t="s">
        <v>176</v>
      </c>
      <c r="N25" s="59" t="s">
        <v>40</v>
      </c>
      <c r="O25" s="59" t="s">
        <v>39</v>
      </c>
      <c r="P25" s="59" t="s">
        <v>15</v>
      </c>
      <c r="Q25" s="59" t="s">
        <v>149</v>
      </c>
      <c r="R25" s="59" t="s">
        <v>39</v>
      </c>
      <c r="S25" s="59" t="s">
        <v>40</v>
      </c>
      <c r="T25" s="59" t="s">
        <v>176</v>
      </c>
      <c r="U25" s="59" t="s">
        <v>39</v>
      </c>
      <c r="V25" s="59" t="s">
        <v>15</v>
      </c>
    </row>
  </sheetData>
  <mergeCells count="4">
    <mergeCell ref="A3:A13"/>
    <mergeCell ref="A14:A22"/>
    <mergeCell ref="A23:A25"/>
    <mergeCell ref="A2:L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rowBreaks count="1" manualBreakCount="1">
    <brk id="13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MH13"/>
  <sheetViews>
    <sheetView zoomScale="72" zoomScaleNormal="72" workbookViewId="0">
      <selection activeCell="B2" sqref="B2:K2"/>
    </sheetView>
  </sheetViews>
  <sheetFormatPr defaultRowHeight="16.5" x14ac:dyDescent="0.3"/>
  <cols>
    <col min="1" max="1" width="13.42578125" style="240" customWidth="1"/>
    <col min="2" max="11" width="8.42578125" style="240" customWidth="1"/>
    <col min="12" max="12" width="11.42578125" style="240" bestFit="1" customWidth="1"/>
    <col min="13" max="19" width="8.42578125" style="240" customWidth="1"/>
    <col min="20" max="20" width="10.28515625" style="240" customWidth="1"/>
    <col min="21" max="62" width="8.42578125" style="240" customWidth="1"/>
    <col min="63" max="63" width="11.42578125" style="240" bestFit="1" customWidth="1"/>
    <col min="64" max="66" width="8.42578125" style="240" customWidth="1"/>
    <col min="67" max="67" width="11.42578125" style="244" bestFit="1" customWidth="1"/>
    <col min="68" max="1021" width="9" style="244" customWidth="1"/>
    <col min="1022" max="1023" width="12.42578125" style="241" customWidth="1"/>
    <col min="1024" max="16384" width="9.140625" style="241"/>
  </cols>
  <sheetData>
    <row r="1" spans="1:1022" s="240" customFormat="1" ht="21.75" customHeight="1" x14ac:dyDescent="0.3">
      <c r="A1" s="239" t="s">
        <v>750</v>
      </c>
      <c r="AMH1" s="241"/>
    </row>
    <row r="3" spans="1:1022" ht="148.5" x14ac:dyDescent="0.3">
      <c r="A3" s="460" t="s">
        <v>503</v>
      </c>
      <c r="B3" s="242" t="s">
        <v>685</v>
      </c>
      <c r="C3" s="242" t="s">
        <v>686</v>
      </c>
      <c r="D3" s="242" t="s">
        <v>619</v>
      </c>
      <c r="E3" s="242" t="s">
        <v>504</v>
      </c>
      <c r="F3" s="242" t="s">
        <v>505</v>
      </c>
      <c r="G3" s="242" t="s">
        <v>506</v>
      </c>
      <c r="H3" s="242" t="s">
        <v>222</v>
      </c>
      <c r="I3" s="242" t="s">
        <v>507</v>
      </c>
      <c r="J3" s="242" t="s">
        <v>508</v>
      </c>
      <c r="K3" s="242" t="s">
        <v>86</v>
      </c>
      <c r="L3" s="242" t="s">
        <v>509</v>
      </c>
      <c r="M3" s="242" t="s">
        <v>510</v>
      </c>
      <c r="N3" s="242" t="s">
        <v>511</v>
      </c>
      <c r="O3" s="242" t="s">
        <v>512</v>
      </c>
      <c r="P3" s="242" t="s">
        <v>513</v>
      </c>
      <c r="Q3" s="242" t="s">
        <v>514</v>
      </c>
      <c r="R3" s="242" t="s">
        <v>687</v>
      </c>
      <c r="S3" s="242" t="s">
        <v>515</v>
      </c>
      <c r="T3" s="242" t="s">
        <v>516</v>
      </c>
      <c r="U3" s="242" t="s">
        <v>656</v>
      </c>
      <c r="V3" s="242" t="s">
        <v>688</v>
      </c>
      <c r="W3" s="242" t="s">
        <v>517</v>
      </c>
      <c r="X3" s="242" t="s">
        <v>518</v>
      </c>
      <c r="Y3" s="242" t="s">
        <v>519</v>
      </c>
      <c r="Z3" s="242" t="s">
        <v>689</v>
      </c>
      <c r="AA3" s="242" t="s">
        <v>690</v>
      </c>
      <c r="AB3" s="242" t="s">
        <v>520</v>
      </c>
      <c r="AC3" s="242" t="s">
        <v>190</v>
      </c>
      <c r="AD3" s="242" t="s">
        <v>521</v>
      </c>
      <c r="AE3" s="242" t="s">
        <v>522</v>
      </c>
      <c r="AF3" s="242" t="s">
        <v>691</v>
      </c>
      <c r="AG3" s="242" t="s">
        <v>523</v>
      </c>
      <c r="AH3" s="242" t="s">
        <v>692</v>
      </c>
      <c r="AI3" s="242" t="s">
        <v>524</v>
      </c>
      <c r="AJ3" s="242" t="s">
        <v>525</v>
      </c>
      <c r="AK3" s="242" t="s">
        <v>693</v>
      </c>
      <c r="AL3" s="242" t="s">
        <v>526</v>
      </c>
      <c r="AM3" s="242" t="s">
        <v>694</v>
      </c>
      <c r="AN3" s="242" t="s">
        <v>527</v>
      </c>
      <c r="AO3" s="242" t="s">
        <v>528</v>
      </c>
      <c r="AP3" s="242" t="s">
        <v>695</v>
      </c>
      <c r="AQ3" s="242" t="s">
        <v>529</v>
      </c>
      <c r="AR3" s="242" t="s">
        <v>696</v>
      </c>
      <c r="AS3" s="242" t="s">
        <v>374</v>
      </c>
      <c r="AT3" s="242" t="s">
        <v>375</v>
      </c>
      <c r="AU3" s="242" t="s">
        <v>530</v>
      </c>
      <c r="AV3" s="242" t="s">
        <v>531</v>
      </c>
      <c r="AW3" s="242" t="s">
        <v>697</v>
      </c>
      <c r="AX3" s="242" t="s">
        <v>532</v>
      </c>
      <c r="AY3" s="242" t="s">
        <v>320</v>
      </c>
      <c r="AZ3" s="242" t="s">
        <v>533</v>
      </c>
      <c r="BA3" s="242" t="s">
        <v>534</v>
      </c>
      <c r="BB3" s="242" t="s">
        <v>698</v>
      </c>
      <c r="BC3" s="242" t="s">
        <v>535</v>
      </c>
      <c r="BD3" s="242" t="s">
        <v>536</v>
      </c>
      <c r="BE3" s="242" t="s">
        <v>537</v>
      </c>
      <c r="BF3" s="242" t="s">
        <v>699</v>
      </c>
      <c r="BG3" s="242" t="s">
        <v>700</v>
      </c>
      <c r="BH3" s="242" t="s">
        <v>701</v>
      </c>
      <c r="BI3" s="242" t="s">
        <v>538</v>
      </c>
      <c r="BJ3" s="242" t="s">
        <v>539</v>
      </c>
      <c r="BK3" s="242" t="s">
        <v>187</v>
      </c>
      <c r="BL3" s="242" t="s">
        <v>702</v>
      </c>
      <c r="BM3" s="242" t="s">
        <v>377</v>
      </c>
      <c r="BN3" s="242" t="s">
        <v>540</v>
      </c>
      <c r="BO3" s="242" t="s">
        <v>541</v>
      </c>
      <c r="BP3" s="242" t="s">
        <v>703</v>
      </c>
      <c r="BQ3" s="242" t="s">
        <v>542</v>
      </c>
      <c r="BR3" s="242" t="s">
        <v>704</v>
      </c>
      <c r="BS3" s="242" t="s">
        <v>543</v>
      </c>
      <c r="BT3" s="242" t="s">
        <v>544</v>
      </c>
      <c r="BU3" s="242" t="s">
        <v>545</v>
      </c>
      <c r="BV3" s="242" t="s">
        <v>546</v>
      </c>
      <c r="BW3" s="242" t="s">
        <v>547</v>
      </c>
      <c r="BX3" s="242"/>
      <c r="BY3" s="242" t="s">
        <v>548</v>
      </c>
      <c r="BZ3" s="242" t="s">
        <v>549</v>
      </c>
      <c r="CA3" s="242" t="s">
        <v>551</v>
      </c>
      <c r="CB3" s="242" t="s">
        <v>705</v>
      </c>
      <c r="CC3" s="242" t="s">
        <v>188</v>
      </c>
      <c r="CD3" s="242" t="s">
        <v>194</v>
      </c>
      <c r="CE3" s="242" t="s">
        <v>706</v>
      </c>
      <c r="CF3" s="242" t="s">
        <v>380</v>
      </c>
      <c r="CG3" s="242" t="s">
        <v>707</v>
      </c>
      <c r="CH3" s="242" t="s">
        <v>552</v>
      </c>
      <c r="CI3" s="242" t="s">
        <v>553</v>
      </c>
      <c r="CJ3" s="242" t="s">
        <v>708</v>
      </c>
      <c r="CK3" s="242" t="s">
        <v>554</v>
      </c>
      <c r="CL3" s="242" t="s">
        <v>555</v>
      </c>
      <c r="CM3" s="242" t="s">
        <v>557</v>
      </c>
      <c r="CN3" s="243" t="s">
        <v>386</v>
      </c>
    </row>
    <row r="4" spans="1:1022" ht="33" x14ac:dyDescent="0.3">
      <c r="A4" s="460"/>
      <c r="B4" s="242" t="s">
        <v>558</v>
      </c>
      <c r="C4" s="242" t="s">
        <v>558</v>
      </c>
      <c r="D4" s="242" t="s">
        <v>558</v>
      </c>
      <c r="E4" s="242" t="s">
        <v>558</v>
      </c>
      <c r="F4" s="242" t="s">
        <v>558</v>
      </c>
      <c r="G4" s="242" t="s">
        <v>558</v>
      </c>
      <c r="H4" s="242" t="s">
        <v>558</v>
      </c>
      <c r="I4" s="242" t="s">
        <v>558</v>
      </c>
      <c r="J4" s="242" t="s">
        <v>558</v>
      </c>
      <c r="K4" s="242" t="s">
        <v>558</v>
      </c>
      <c r="L4" s="242" t="s">
        <v>558</v>
      </c>
      <c r="M4" s="242" t="s">
        <v>558</v>
      </c>
      <c r="N4" s="242" t="s">
        <v>558</v>
      </c>
      <c r="O4" s="242" t="s">
        <v>558</v>
      </c>
      <c r="P4" s="242" t="s">
        <v>558</v>
      </c>
      <c r="Q4" s="242" t="s">
        <v>558</v>
      </c>
      <c r="R4" s="242" t="s">
        <v>558</v>
      </c>
      <c r="S4" s="242" t="s">
        <v>558</v>
      </c>
      <c r="T4" s="242" t="s">
        <v>558</v>
      </c>
      <c r="U4" s="242" t="s">
        <v>558</v>
      </c>
      <c r="V4" s="242" t="s">
        <v>558</v>
      </c>
      <c r="W4" s="242" t="s">
        <v>558</v>
      </c>
      <c r="X4" s="242" t="s">
        <v>558</v>
      </c>
      <c r="Y4" s="242" t="s">
        <v>558</v>
      </c>
      <c r="Z4" s="242" t="s">
        <v>558</v>
      </c>
      <c r="AA4" s="242" t="s">
        <v>558</v>
      </c>
      <c r="AB4" s="242" t="s">
        <v>558</v>
      </c>
      <c r="AC4" s="242" t="s">
        <v>558</v>
      </c>
      <c r="AD4" s="242" t="s">
        <v>558</v>
      </c>
      <c r="AE4" s="242" t="s">
        <v>558</v>
      </c>
      <c r="AF4" s="242" t="s">
        <v>558</v>
      </c>
      <c r="AG4" s="242" t="s">
        <v>558</v>
      </c>
      <c r="AH4" s="242" t="s">
        <v>558</v>
      </c>
      <c r="AI4" s="242" t="s">
        <v>558</v>
      </c>
      <c r="AJ4" s="242" t="s">
        <v>558</v>
      </c>
      <c r="AK4" s="242" t="s">
        <v>558</v>
      </c>
      <c r="AL4" s="242" t="s">
        <v>558</v>
      </c>
      <c r="AM4" s="242" t="s">
        <v>558</v>
      </c>
      <c r="AN4" s="242" t="s">
        <v>558</v>
      </c>
      <c r="AO4" s="242" t="s">
        <v>558</v>
      </c>
      <c r="AP4" s="242" t="s">
        <v>558</v>
      </c>
      <c r="AQ4" s="242" t="s">
        <v>558</v>
      </c>
      <c r="AR4" s="242" t="s">
        <v>558</v>
      </c>
      <c r="AS4" s="242" t="s">
        <v>558</v>
      </c>
      <c r="AT4" s="242" t="s">
        <v>558</v>
      </c>
      <c r="AU4" s="242" t="s">
        <v>558</v>
      </c>
      <c r="AV4" s="242" t="s">
        <v>558</v>
      </c>
      <c r="AW4" s="242" t="s">
        <v>558</v>
      </c>
      <c r="AX4" s="242" t="s">
        <v>558</v>
      </c>
      <c r="AY4" s="242" t="s">
        <v>558</v>
      </c>
      <c r="AZ4" s="242" t="s">
        <v>558</v>
      </c>
      <c r="BA4" s="242" t="s">
        <v>558</v>
      </c>
      <c r="BB4" s="242" t="s">
        <v>558</v>
      </c>
      <c r="BC4" s="242" t="s">
        <v>558</v>
      </c>
      <c r="BD4" s="242" t="s">
        <v>558</v>
      </c>
      <c r="BE4" s="242" t="s">
        <v>558</v>
      </c>
      <c r="BF4" s="242" t="s">
        <v>558</v>
      </c>
      <c r="BG4" s="242" t="s">
        <v>558</v>
      </c>
      <c r="BH4" s="242" t="s">
        <v>558</v>
      </c>
      <c r="BI4" s="242" t="s">
        <v>558</v>
      </c>
      <c r="BJ4" s="242" t="s">
        <v>558</v>
      </c>
      <c r="BK4" s="242" t="s">
        <v>558</v>
      </c>
      <c r="BL4" s="242" t="s">
        <v>558</v>
      </c>
      <c r="BM4" s="242" t="s">
        <v>558</v>
      </c>
      <c r="BN4" s="242" t="s">
        <v>558</v>
      </c>
      <c r="BO4" s="242" t="s">
        <v>558</v>
      </c>
      <c r="BP4" s="242" t="s">
        <v>558</v>
      </c>
      <c r="BQ4" s="242" t="s">
        <v>558</v>
      </c>
      <c r="BR4" s="242" t="s">
        <v>558</v>
      </c>
      <c r="BS4" s="242" t="s">
        <v>558</v>
      </c>
      <c r="BT4" s="242" t="s">
        <v>558</v>
      </c>
      <c r="BU4" s="242" t="s">
        <v>558</v>
      </c>
      <c r="BV4" s="242" t="s">
        <v>558</v>
      </c>
      <c r="BW4" s="242" t="s">
        <v>558</v>
      </c>
      <c r="BX4" s="242"/>
      <c r="BY4" s="242" t="s">
        <v>558</v>
      </c>
      <c r="BZ4" s="242" t="s">
        <v>558</v>
      </c>
      <c r="CA4" s="242" t="s">
        <v>558</v>
      </c>
      <c r="CB4" s="242" t="s">
        <v>558</v>
      </c>
      <c r="CC4" s="242" t="s">
        <v>558</v>
      </c>
      <c r="CD4" s="242" t="s">
        <v>558</v>
      </c>
      <c r="CE4" s="242" t="s">
        <v>558</v>
      </c>
      <c r="CF4" s="242" t="s">
        <v>558</v>
      </c>
      <c r="CG4" s="242" t="s">
        <v>558</v>
      </c>
      <c r="CH4" s="242" t="s">
        <v>558</v>
      </c>
      <c r="CI4" s="242" t="s">
        <v>558</v>
      </c>
      <c r="CJ4" s="242" t="s">
        <v>558</v>
      </c>
      <c r="CK4" s="242" t="s">
        <v>558</v>
      </c>
      <c r="CL4" s="242" t="s">
        <v>558</v>
      </c>
      <c r="CM4" s="242" t="s">
        <v>558</v>
      </c>
      <c r="CN4" s="242" t="s">
        <v>558</v>
      </c>
    </row>
    <row r="5" spans="1:1022" x14ac:dyDescent="0.3">
      <c r="A5" s="245" t="s">
        <v>66</v>
      </c>
      <c r="B5" s="246"/>
      <c r="C5" s="247"/>
      <c r="D5" s="248"/>
      <c r="E5" s="249">
        <v>0.30320000000000003</v>
      </c>
      <c r="F5" s="250">
        <v>3.4000000000000002E-2</v>
      </c>
      <c r="G5" s="251"/>
      <c r="H5" s="247"/>
      <c r="I5" s="247"/>
      <c r="J5" s="247"/>
      <c r="K5" s="247"/>
      <c r="L5" s="246">
        <v>0.05</v>
      </c>
      <c r="M5" s="250">
        <v>0.05</v>
      </c>
      <c r="N5" s="250">
        <v>7.0000000000000007E-2</v>
      </c>
      <c r="O5" s="250">
        <v>2.8000000000000001E-2</v>
      </c>
      <c r="P5" s="247"/>
      <c r="Q5" s="248">
        <v>1</v>
      </c>
      <c r="R5" s="247"/>
      <c r="S5" s="250">
        <v>4.0000000000000001E-3</v>
      </c>
      <c r="T5" s="247"/>
      <c r="U5" s="250">
        <v>8.6999999999999994E-3</v>
      </c>
      <c r="V5" s="247"/>
      <c r="W5" s="247"/>
      <c r="X5" s="250">
        <v>1.6E-2</v>
      </c>
      <c r="Y5" s="250">
        <v>0.10199999999999999</v>
      </c>
      <c r="Z5" s="247"/>
      <c r="AA5" s="247"/>
      <c r="AB5" s="250">
        <v>0.624</v>
      </c>
      <c r="AC5" s="247"/>
      <c r="AD5" s="248">
        <v>0.109</v>
      </c>
      <c r="AE5" s="250">
        <v>2.7E-2</v>
      </c>
      <c r="AF5" s="247"/>
      <c r="AG5" s="246">
        <v>0.05</v>
      </c>
      <c r="AH5" s="250">
        <v>1.9E-2</v>
      </c>
      <c r="AI5" s="250">
        <v>0.152</v>
      </c>
      <c r="AJ5" s="247"/>
      <c r="AK5" s="250">
        <v>3.0000000000000001E-3</v>
      </c>
      <c r="AL5" s="247"/>
      <c r="AM5" s="247"/>
      <c r="AN5" s="247"/>
      <c r="AO5" s="250">
        <v>4.2000000000000003E-2</v>
      </c>
      <c r="AP5" s="247"/>
      <c r="AQ5" s="250">
        <v>8.7900000000000006E-2</v>
      </c>
      <c r="AR5" s="250">
        <v>1.4E-2</v>
      </c>
      <c r="AS5" s="250">
        <v>1E-3</v>
      </c>
      <c r="AT5" s="250">
        <v>5.0999999999999997E-2</v>
      </c>
      <c r="AU5" s="249">
        <v>0.20499999999999999</v>
      </c>
      <c r="AV5" s="247"/>
      <c r="AW5" s="250">
        <v>2.8000000000000001E-2</v>
      </c>
      <c r="AX5" s="250">
        <v>1.534</v>
      </c>
      <c r="AY5" s="246">
        <v>0.03</v>
      </c>
      <c r="AZ5" s="250">
        <v>0.13500000000000001</v>
      </c>
      <c r="BA5" s="250">
        <v>0.216</v>
      </c>
      <c r="BB5" s="247"/>
      <c r="BC5" s="246">
        <v>0.04</v>
      </c>
      <c r="BD5" s="247"/>
      <c r="BE5" s="247"/>
      <c r="BF5" s="247"/>
      <c r="BG5" s="247"/>
      <c r="BH5" s="247"/>
      <c r="BI5" s="250">
        <v>1.7000000000000001E-2</v>
      </c>
      <c r="BJ5" s="250">
        <v>0.14399999999999999</v>
      </c>
      <c r="BK5" s="247"/>
      <c r="BL5" s="246">
        <v>0.2</v>
      </c>
      <c r="BM5" s="249">
        <v>0.34029999999999999</v>
      </c>
      <c r="BN5" s="247"/>
      <c r="BO5" s="247"/>
      <c r="BP5" s="247"/>
      <c r="BQ5" s="246">
        <v>3.1E-2</v>
      </c>
      <c r="BR5" s="247"/>
      <c r="BS5" s="247"/>
      <c r="BT5" s="249">
        <v>1.18E-2</v>
      </c>
      <c r="BU5" s="250">
        <v>0.02</v>
      </c>
      <c r="BV5" s="250">
        <v>0.16500000000000001</v>
      </c>
      <c r="BW5" s="250">
        <v>0.58299999999999996</v>
      </c>
      <c r="BX5" s="247"/>
      <c r="BY5" s="250">
        <v>2.1999999999999999E-2</v>
      </c>
      <c r="BZ5" s="247"/>
      <c r="CA5" s="247"/>
      <c r="CB5" s="246">
        <v>1.0999999999999999E-2</v>
      </c>
      <c r="CC5" s="248">
        <v>0.70199999999999996</v>
      </c>
      <c r="CD5" s="247"/>
      <c r="CE5" s="250">
        <v>3.4000000000000002E-2</v>
      </c>
      <c r="CF5" s="250">
        <v>1.6E-2</v>
      </c>
      <c r="CG5" s="247"/>
      <c r="CH5" s="250">
        <v>1E-3</v>
      </c>
      <c r="CI5" s="250">
        <v>1.2E-2</v>
      </c>
      <c r="CJ5" s="247"/>
      <c r="CK5" s="248">
        <v>1</v>
      </c>
      <c r="CL5" s="247"/>
      <c r="CM5" s="250">
        <v>0.3347</v>
      </c>
      <c r="CN5" s="250">
        <f>SUM(B5:CM5)</f>
        <v>8.6786000000000012</v>
      </c>
    </row>
    <row r="6" spans="1:1022" ht="33" x14ac:dyDescent="0.3">
      <c r="A6" s="245" t="s">
        <v>559</v>
      </c>
      <c r="B6" s="246">
        <f>B5*1000/20</f>
        <v>0</v>
      </c>
      <c r="C6" s="246">
        <f t="shared" ref="C6:AC6" si="0">C5*1000/20</f>
        <v>0</v>
      </c>
      <c r="D6" s="246">
        <f t="shared" si="0"/>
        <v>0</v>
      </c>
      <c r="E6" s="246">
        <f>E5*1000/20</f>
        <v>15.160000000000002</v>
      </c>
      <c r="F6" s="246">
        <f>F5*1000/20</f>
        <v>1.7</v>
      </c>
      <c r="G6" s="246">
        <f t="shared" si="0"/>
        <v>0</v>
      </c>
      <c r="H6" s="246">
        <f t="shared" si="0"/>
        <v>0</v>
      </c>
      <c r="I6" s="246">
        <f t="shared" si="0"/>
        <v>0</v>
      </c>
      <c r="J6" s="246">
        <f t="shared" si="0"/>
        <v>0</v>
      </c>
      <c r="K6" s="246">
        <f t="shared" si="0"/>
        <v>0</v>
      </c>
      <c r="L6" s="246">
        <f>L5*1000/20</f>
        <v>2.5</v>
      </c>
      <c r="M6" s="246">
        <f>M5*1000/20</f>
        <v>2.5</v>
      </c>
      <c r="N6" s="246">
        <f>N5*1000/20</f>
        <v>3.5</v>
      </c>
      <c r="O6" s="246">
        <f>O5*1000/20</f>
        <v>1.4</v>
      </c>
      <c r="P6" s="246">
        <f t="shared" si="0"/>
        <v>0</v>
      </c>
      <c r="Q6" s="246">
        <f>Q5*1000/20</f>
        <v>50</v>
      </c>
      <c r="R6" s="246">
        <f t="shared" si="0"/>
        <v>0</v>
      </c>
      <c r="S6" s="246">
        <f>S5*1000/20</f>
        <v>0.2</v>
      </c>
      <c r="T6" s="246">
        <f t="shared" si="0"/>
        <v>0</v>
      </c>
      <c r="U6" s="246">
        <f>U5*1000/20</f>
        <v>0.43499999999999994</v>
      </c>
      <c r="V6" s="246">
        <f t="shared" si="0"/>
        <v>0</v>
      </c>
      <c r="W6" s="246">
        <f t="shared" si="0"/>
        <v>0</v>
      </c>
      <c r="X6" s="246">
        <f>X5*1000/20</f>
        <v>0.8</v>
      </c>
      <c r="Y6" s="246">
        <f>Y5*1000/20</f>
        <v>5.0999999999999996</v>
      </c>
      <c r="Z6" s="246">
        <f t="shared" si="0"/>
        <v>0</v>
      </c>
      <c r="AA6" s="246">
        <f t="shared" si="0"/>
        <v>0</v>
      </c>
      <c r="AB6" s="246">
        <f>AB5*1000/20</f>
        <v>31.2</v>
      </c>
      <c r="AC6" s="246">
        <f t="shared" si="0"/>
        <v>0</v>
      </c>
      <c r="AD6" s="246">
        <f t="shared" ref="AD6:BW6" si="1">AD5*1000/20</f>
        <v>5.45</v>
      </c>
      <c r="AE6" s="246">
        <f t="shared" si="1"/>
        <v>1.35</v>
      </c>
      <c r="AF6" s="246">
        <f t="shared" si="1"/>
        <v>0</v>
      </c>
      <c r="AG6" s="246">
        <f t="shared" si="1"/>
        <v>2.5</v>
      </c>
      <c r="AH6" s="246">
        <f t="shared" si="1"/>
        <v>0.95</v>
      </c>
      <c r="AI6" s="246">
        <f t="shared" si="1"/>
        <v>7.6</v>
      </c>
      <c r="AJ6" s="246">
        <f t="shared" si="1"/>
        <v>0</v>
      </c>
      <c r="AK6" s="246">
        <f t="shared" si="1"/>
        <v>0.15</v>
      </c>
      <c r="AL6" s="246">
        <f t="shared" si="1"/>
        <v>0</v>
      </c>
      <c r="AM6" s="246">
        <f t="shared" si="1"/>
        <v>0</v>
      </c>
      <c r="AN6" s="246">
        <f t="shared" si="1"/>
        <v>0</v>
      </c>
      <c r="AO6" s="246">
        <f t="shared" si="1"/>
        <v>2.1</v>
      </c>
      <c r="AP6" s="246">
        <f t="shared" si="1"/>
        <v>0</v>
      </c>
      <c r="AQ6" s="246">
        <f t="shared" si="1"/>
        <v>4.3950000000000005</v>
      </c>
      <c r="AR6" s="246">
        <f t="shared" si="1"/>
        <v>0.7</v>
      </c>
      <c r="AS6" s="246">
        <f t="shared" si="1"/>
        <v>0.05</v>
      </c>
      <c r="AT6" s="246">
        <f t="shared" si="1"/>
        <v>2.5499999999999998</v>
      </c>
      <c r="AU6" s="246">
        <f t="shared" si="1"/>
        <v>10.25</v>
      </c>
      <c r="AV6" s="246">
        <f t="shared" si="1"/>
        <v>0</v>
      </c>
      <c r="AW6" s="246">
        <f t="shared" si="1"/>
        <v>1.4</v>
      </c>
      <c r="AX6" s="246">
        <f t="shared" si="1"/>
        <v>76.7</v>
      </c>
      <c r="AY6" s="246">
        <f t="shared" si="1"/>
        <v>1.5</v>
      </c>
      <c r="AZ6" s="246">
        <f t="shared" si="1"/>
        <v>6.75</v>
      </c>
      <c r="BA6" s="246">
        <f t="shared" si="1"/>
        <v>10.8</v>
      </c>
      <c r="BB6" s="246">
        <f t="shared" si="1"/>
        <v>0</v>
      </c>
      <c r="BC6" s="246">
        <f t="shared" si="1"/>
        <v>2</v>
      </c>
      <c r="BD6" s="246">
        <f t="shared" si="1"/>
        <v>0</v>
      </c>
      <c r="BE6" s="246">
        <f t="shared" si="1"/>
        <v>0</v>
      </c>
      <c r="BF6" s="246">
        <f t="shared" si="1"/>
        <v>0</v>
      </c>
      <c r="BG6" s="246">
        <f t="shared" si="1"/>
        <v>0</v>
      </c>
      <c r="BH6" s="246">
        <f t="shared" si="1"/>
        <v>0</v>
      </c>
      <c r="BI6" s="246">
        <f t="shared" si="1"/>
        <v>0.85</v>
      </c>
      <c r="BJ6" s="246">
        <f t="shared" si="1"/>
        <v>7.2</v>
      </c>
      <c r="BK6" s="246">
        <f t="shared" si="1"/>
        <v>0</v>
      </c>
      <c r="BL6" s="246">
        <f t="shared" si="1"/>
        <v>10</v>
      </c>
      <c r="BM6" s="246">
        <f t="shared" si="1"/>
        <v>17.015000000000001</v>
      </c>
      <c r="BN6" s="246">
        <f t="shared" si="1"/>
        <v>0</v>
      </c>
      <c r="BO6" s="246">
        <f t="shared" si="1"/>
        <v>0</v>
      </c>
      <c r="BP6" s="246">
        <f t="shared" si="1"/>
        <v>0</v>
      </c>
      <c r="BQ6" s="246">
        <f t="shared" si="1"/>
        <v>1.55</v>
      </c>
      <c r="BR6" s="246">
        <f t="shared" si="1"/>
        <v>0</v>
      </c>
      <c r="BS6" s="246">
        <f t="shared" si="1"/>
        <v>0</v>
      </c>
      <c r="BT6" s="246">
        <f t="shared" si="1"/>
        <v>0.59</v>
      </c>
      <c r="BU6" s="246">
        <f t="shared" si="1"/>
        <v>1</v>
      </c>
      <c r="BV6" s="246">
        <f t="shared" si="1"/>
        <v>8.25</v>
      </c>
      <c r="BW6" s="246">
        <f t="shared" si="1"/>
        <v>29.15</v>
      </c>
      <c r="BX6" s="246"/>
      <c r="BY6" s="246">
        <f t="shared" ref="BY6:CM6" si="2">BY5*1000/20</f>
        <v>1.1000000000000001</v>
      </c>
      <c r="BZ6" s="246">
        <f t="shared" si="2"/>
        <v>0</v>
      </c>
      <c r="CA6" s="246">
        <f t="shared" si="2"/>
        <v>0</v>
      </c>
      <c r="CB6" s="246">
        <f t="shared" si="2"/>
        <v>0.55000000000000004</v>
      </c>
      <c r="CC6" s="246">
        <f t="shared" si="2"/>
        <v>35.1</v>
      </c>
      <c r="CD6" s="246">
        <f t="shared" si="2"/>
        <v>0</v>
      </c>
      <c r="CE6" s="246">
        <f t="shared" si="2"/>
        <v>1.7</v>
      </c>
      <c r="CF6" s="246">
        <f t="shared" si="2"/>
        <v>0.8</v>
      </c>
      <c r="CG6" s="246">
        <f t="shared" si="2"/>
        <v>0</v>
      </c>
      <c r="CH6" s="246">
        <f t="shared" si="2"/>
        <v>0.05</v>
      </c>
      <c r="CI6" s="246">
        <f t="shared" si="2"/>
        <v>0.6</v>
      </c>
      <c r="CJ6" s="246">
        <f t="shared" si="2"/>
        <v>0</v>
      </c>
      <c r="CK6" s="246">
        <f t="shared" si="2"/>
        <v>50</v>
      </c>
      <c r="CL6" s="246">
        <f t="shared" si="2"/>
        <v>0</v>
      </c>
      <c r="CM6" s="246">
        <f t="shared" si="2"/>
        <v>16.734999999999999</v>
      </c>
      <c r="CN6" s="250">
        <f>SUM(B6:CM6)</f>
        <v>433.93000000000012</v>
      </c>
    </row>
    <row r="7" spans="1:1022" x14ac:dyDescent="0.3">
      <c r="A7" s="245" t="s">
        <v>16</v>
      </c>
      <c r="B7" s="248"/>
      <c r="C7" s="247"/>
      <c r="D7" s="248"/>
      <c r="E7" s="250">
        <v>0.497</v>
      </c>
      <c r="F7" s="246">
        <v>0.08</v>
      </c>
      <c r="G7" s="247"/>
      <c r="H7" s="247"/>
      <c r="I7" s="250">
        <v>0.02</v>
      </c>
      <c r="J7" s="247"/>
      <c r="K7" s="247"/>
      <c r="L7" s="246">
        <v>0.04</v>
      </c>
      <c r="M7" s="247">
        <v>4.5999999999999999E-2</v>
      </c>
      <c r="N7" s="250">
        <v>0.96199999999999997</v>
      </c>
      <c r="O7" s="250">
        <v>0.20760000000000001</v>
      </c>
      <c r="P7" s="250">
        <v>0.02</v>
      </c>
      <c r="Q7" s="248">
        <v>1</v>
      </c>
      <c r="R7" s="247"/>
      <c r="S7" s="247"/>
      <c r="T7" s="250">
        <v>0.11</v>
      </c>
      <c r="U7" s="250">
        <v>1.6E-2</v>
      </c>
      <c r="V7" s="247"/>
      <c r="W7" s="247"/>
      <c r="X7" s="247"/>
      <c r="Y7" s="246">
        <v>0.29699999999999999</v>
      </c>
      <c r="Z7" s="250">
        <v>6.5000000000000002E-2</v>
      </c>
      <c r="AA7" s="250">
        <v>0.24060000000000001</v>
      </c>
      <c r="AB7" s="250">
        <v>2.7038000000000002</v>
      </c>
      <c r="AC7" s="247"/>
      <c r="AD7" s="246">
        <v>0.254</v>
      </c>
      <c r="AE7" s="247"/>
      <c r="AF7" s="250">
        <v>0.01</v>
      </c>
      <c r="AG7" s="247"/>
      <c r="AH7" s="247"/>
      <c r="AI7" s="250">
        <v>0.128</v>
      </c>
      <c r="AJ7" s="246">
        <v>3.4000000000000002E-2</v>
      </c>
      <c r="AK7" s="247"/>
      <c r="AL7" s="246">
        <v>0.03</v>
      </c>
      <c r="AM7" s="250">
        <v>0.38600000000000001</v>
      </c>
      <c r="AN7" s="251"/>
      <c r="AO7" s="247"/>
      <c r="AP7" s="250">
        <v>5.3999999999999999E-2</v>
      </c>
      <c r="AQ7" s="249">
        <v>0.56359999999999999</v>
      </c>
      <c r="AR7" s="247"/>
      <c r="AS7" s="247"/>
      <c r="AT7" s="250">
        <v>0.26850000000000002</v>
      </c>
      <c r="AU7" s="249">
        <v>0.08</v>
      </c>
      <c r="AV7" s="249">
        <v>6.0000000000000001E-3</v>
      </c>
      <c r="AW7" s="246">
        <v>0.1</v>
      </c>
      <c r="AX7" s="250">
        <v>8.4000000000000005E-2</v>
      </c>
      <c r="AY7" s="247"/>
      <c r="AZ7" s="250">
        <v>0.4829</v>
      </c>
      <c r="BA7" s="250">
        <v>0.128</v>
      </c>
      <c r="BB7" s="250">
        <v>6.2E-2</v>
      </c>
      <c r="BC7" s="247"/>
      <c r="BD7" s="250">
        <v>0.11600000000000001</v>
      </c>
      <c r="BE7" s="250">
        <v>0.27400000000000002</v>
      </c>
      <c r="BF7" s="250">
        <v>4.5999999999999999E-2</v>
      </c>
      <c r="BG7" s="250">
        <v>0.03</v>
      </c>
      <c r="BH7" s="250">
        <v>3.0000000000000001E-3</v>
      </c>
      <c r="BI7" s="250">
        <v>0.125</v>
      </c>
      <c r="BJ7" s="250">
        <v>0.216</v>
      </c>
      <c r="BK7" s="247"/>
      <c r="BL7" s="247"/>
      <c r="BM7" s="249">
        <v>0.21099999999999999</v>
      </c>
      <c r="BN7" s="250">
        <v>0.25700000000000001</v>
      </c>
      <c r="BO7" s="250">
        <v>0.159</v>
      </c>
      <c r="BP7" s="246">
        <v>0.05</v>
      </c>
      <c r="BQ7" s="246">
        <v>0.224</v>
      </c>
      <c r="BR7" s="247"/>
      <c r="BS7" s="248">
        <v>0.4</v>
      </c>
      <c r="BT7" s="250">
        <v>5.2299999999999999E-2</v>
      </c>
      <c r="BU7" s="250">
        <v>0.01</v>
      </c>
      <c r="BV7" s="250">
        <v>3.1E-2</v>
      </c>
      <c r="BW7" s="247"/>
      <c r="BX7" s="247"/>
      <c r="BY7" s="249">
        <v>6.3E-2</v>
      </c>
      <c r="BZ7" s="250">
        <v>0.35599999999999998</v>
      </c>
      <c r="CA7" s="246">
        <v>0.05</v>
      </c>
      <c r="CB7" s="247"/>
      <c r="CC7" s="249">
        <v>0.63700000000000001</v>
      </c>
      <c r="CD7" s="252">
        <v>1.2</v>
      </c>
      <c r="CE7" s="247"/>
      <c r="CF7" s="247"/>
      <c r="CG7" s="246">
        <v>0.04</v>
      </c>
      <c r="CH7" s="250">
        <v>2E-3</v>
      </c>
      <c r="CI7" s="250">
        <v>4.8000000000000001E-2</v>
      </c>
      <c r="CJ7" s="246">
        <v>7.4999999999999997E-2</v>
      </c>
      <c r="CK7" s="250">
        <v>1.018</v>
      </c>
      <c r="CL7" s="250">
        <v>6.8000000000000005E-2</v>
      </c>
      <c r="CM7" s="249">
        <v>5.1999999999999998E-2</v>
      </c>
      <c r="CN7" s="250">
        <f t="shared" ref="CN7:CN13" si="3">SUM(B7:CM7)</f>
        <v>14.789300000000001</v>
      </c>
    </row>
    <row r="8" spans="1:1022" ht="33" x14ac:dyDescent="0.3">
      <c r="A8" s="245" t="s">
        <v>560</v>
      </c>
      <c r="B8" s="248">
        <f>B7*1000/20</f>
        <v>0</v>
      </c>
      <c r="C8" s="248">
        <f>C7*1000/20</f>
        <v>0</v>
      </c>
      <c r="D8" s="248">
        <f>D7*1000/20</f>
        <v>0</v>
      </c>
      <c r="E8" s="248">
        <f>E7*1000/20</f>
        <v>24.85</v>
      </c>
      <c r="F8" s="248">
        <f>F7*1000/20</f>
        <v>4</v>
      </c>
      <c r="G8" s="248">
        <f t="shared" ref="G8:H8" si="4">G7*1000/20</f>
        <v>0</v>
      </c>
      <c r="H8" s="248">
        <f t="shared" si="4"/>
        <v>0</v>
      </c>
      <c r="I8" s="248">
        <f t="shared" ref="I8:AN8" si="5">I7*1000/20</f>
        <v>1</v>
      </c>
      <c r="J8" s="248">
        <f t="shared" si="5"/>
        <v>0</v>
      </c>
      <c r="K8" s="248">
        <f t="shared" si="5"/>
        <v>0</v>
      </c>
      <c r="L8" s="248">
        <f t="shared" si="5"/>
        <v>2</v>
      </c>
      <c r="M8" s="248">
        <f t="shared" si="5"/>
        <v>2.2999999999999998</v>
      </c>
      <c r="N8" s="248">
        <f t="shared" si="5"/>
        <v>48.1</v>
      </c>
      <c r="O8" s="248">
        <f t="shared" si="5"/>
        <v>10.379999999999999</v>
      </c>
      <c r="P8" s="248">
        <f t="shared" si="5"/>
        <v>1</v>
      </c>
      <c r="Q8" s="248">
        <f t="shared" si="5"/>
        <v>50</v>
      </c>
      <c r="R8" s="248">
        <f t="shared" si="5"/>
        <v>0</v>
      </c>
      <c r="S8" s="248">
        <f t="shared" si="5"/>
        <v>0</v>
      </c>
      <c r="T8" s="248">
        <f t="shared" si="5"/>
        <v>5.5</v>
      </c>
      <c r="U8" s="248">
        <f t="shared" si="5"/>
        <v>0.8</v>
      </c>
      <c r="V8" s="248">
        <f t="shared" si="5"/>
        <v>0</v>
      </c>
      <c r="W8" s="248">
        <f t="shared" si="5"/>
        <v>0</v>
      </c>
      <c r="X8" s="248">
        <f t="shared" si="5"/>
        <v>0</v>
      </c>
      <c r="Y8" s="248">
        <f t="shared" si="5"/>
        <v>14.85</v>
      </c>
      <c r="Z8" s="248">
        <f t="shared" si="5"/>
        <v>3.25</v>
      </c>
      <c r="AA8" s="248">
        <f t="shared" si="5"/>
        <v>12.03</v>
      </c>
      <c r="AB8" s="248">
        <f t="shared" si="5"/>
        <v>135.19</v>
      </c>
      <c r="AC8" s="248">
        <f t="shared" si="5"/>
        <v>0</v>
      </c>
      <c r="AD8" s="248">
        <f t="shared" si="5"/>
        <v>12.7</v>
      </c>
      <c r="AE8" s="248">
        <f t="shared" si="5"/>
        <v>0</v>
      </c>
      <c r="AF8" s="248">
        <f t="shared" si="5"/>
        <v>0.5</v>
      </c>
      <c r="AG8" s="248">
        <f t="shared" si="5"/>
        <v>0</v>
      </c>
      <c r="AH8" s="248">
        <f t="shared" si="5"/>
        <v>0</v>
      </c>
      <c r="AI8" s="248">
        <f t="shared" si="5"/>
        <v>6.4</v>
      </c>
      <c r="AJ8" s="248">
        <f t="shared" si="5"/>
        <v>1.7</v>
      </c>
      <c r="AK8" s="248">
        <f t="shared" si="5"/>
        <v>0</v>
      </c>
      <c r="AL8" s="248">
        <f t="shared" si="5"/>
        <v>1.5</v>
      </c>
      <c r="AM8" s="248">
        <f t="shared" si="5"/>
        <v>19.3</v>
      </c>
      <c r="AN8" s="248">
        <f t="shared" si="5"/>
        <v>0</v>
      </c>
      <c r="AO8" s="248">
        <f t="shared" ref="AO8:BT8" si="6">AO7*1000/20</f>
        <v>0</v>
      </c>
      <c r="AP8" s="248">
        <f t="shared" si="6"/>
        <v>2.7</v>
      </c>
      <c r="AQ8" s="248">
        <f t="shared" si="6"/>
        <v>28.18</v>
      </c>
      <c r="AR8" s="248">
        <f t="shared" si="6"/>
        <v>0</v>
      </c>
      <c r="AS8" s="248">
        <f t="shared" si="6"/>
        <v>0</v>
      </c>
      <c r="AT8" s="248">
        <f t="shared" si="6"/>
        <v>13.425000000000001</v>
      </c>
      <c r="AU8" s="248">
        <f t="shared" si="6"/>
        <v>4</v>
      </c>
      <c r="AV8" s="248">
        <f t="shared" si="6"/>
        <v>0.3</v>
      </c>
      <c r="AW8" s="248">
        <f t="shared" si="6"/>
        <v>5</v>
      </c>
      <c r="AX8" s="248">
        <f t="shared" si="6"/>
        <v>4.2</v>
      </c>
      <c r="AY8" s="248">
        <f t="shared" si="6"/>
        <v>0</v>
      </c>
      <c r="AZ8" s="248">
        <f t="shared" si="6"/>
        <v>24.145</v>
      </c>
      <c r="BA8" s="248">
        <f t="shared" si="6"/>
        <v>6.4</v>
      </c>
      <c r="BB8" s="248">
        <f t="shared" si="6"/>
        <v>3.1</v>
      </c>
      <c r="BC8" s="248">
        <f t="shared" si="6"/>
        <v>0</v>
      </c>
      <c r="BD8" s="248">
        <f t="shared" si="6"/>
        <v>5.8</v>
      </c>
      <c r="BE8" s="248">
        <f t="shared" si="6"/>
        <v>13.7</v>
      </c>
      <c r="BF8" s="248">
        <f t="shared" si="6"/>
        <v>2.2999999999999998</v>
      </c>
      <c r="BG8" s="248">
        <f t="shared" si="6"/>
        <v>1.5</v>
      </c>
      <c r="BH8" s="248">
        <f t="shared" si="6"/>
        <v>0.15</v>
      </c>
      <c r="BI8" s="248">
        <f t="shared" si="6"/>
        <v>6.25</v>
      </c>
      <c r="BJ8" s="248">
        <f t="shared" si="6"/>
        <v>10.8</v>
      </c>
      <c r="BK8" s="248">
        <f t="shared" si="6"/>
        <v>0</v>
      </c>
      <c r="BL8" s="248">
        <f t="shared" si="6"/>
        <v>0</v>
      </c>
      <c r="BM8" s="248">
        <f t="shared" si="6"/>
        <v>10.55</v>
      </c>
      <c r="BN8" s="248">
        <f t="shared" si="6"/>
        <v>12.85</v>
      </c>
      <c r="BO8" s="248">
        <f t="shared" si="6"/>
        <v>7.95</v>
      </c>
      <c r="BP8" s="248">
        <f t="shared" si="6"/>
        <v>2.5</v>
      </c>
      <c r="BQ8" s="248">
        <f t="shared" si="6"/>
        <v>11.2</v>
      </c>
      <c r="BR8" s="248">
        <f t="shared" si="6"/>
        <v>0</v>
      </c>
      <c r="BS8" s="248">
        <f t="shared" si="6"/>
        <v>20</v>
      </c>
      <c r="BT8" s="248">
        <f t="shared" si="6"/>
        <v>2.6149999999999998</v>
      </c>
      <c r="BU8" s="248">
        <f t="shared" ref="BU8:BW8" si="7">BU7*1000/20</f>
        <v>0.5</v>
      </c>
      <c r="BV8" s="248">
        <f t="shared" si="7"/>
        <v>1.55</v>
      </c>
      <c r="BW8" s="248">
        <f t="shared" si="7"/>
        <v>0</v>
      </c>
      <c r="BX8" s="248"/>
      <c r="BY8" s="248">
        <f t="shared" ref="BY8:CM8" si="8">BY7*1000/20</f>
        <v>3.15</v>
      </c>
      <c r="BZ8" s="248">
        <f t="shared" si="8"/>
        <v>17.8</v>
      </c>
      <c r="CA8" s="248">
        <f t="shared" si="8"/>
        <v>2.5</v>
      </c>
      <c r="CB8" s="248">
        <f t="shared" si="8"/>
        <v>0</v>
      </c>
      <c r="CC8" s="248">
        <f t="shared" si="8"/>
        <v>31.85</v>
      </c>
      <c r="CD8" s="248">
        <f t="shared" si="8"/>
        <v>60</v>
      </c>
      <c r="CE8" s="248">
        <f t="shared" si="8"/>
        <v>0</v>
      </c>
      <c r="CF8" s="248">
        <f t="shared" si="8"/>
        <v>0</v>
      </c>
      <c r="CG8" s="248">
        <f t="shared" si="8"/>
        <v>2</v>
      </c>
      <c r="CH8" s="248">
        <f t="shared" si="8"/>
        <v>0.1</v>
      </c>
      <c r="CI8" s="248">
        <f t="shared" si="8"/>
        <v>2.4</v>
      </c>
      <c r="CJ8" s="248">
        <f t="shared" si="8"/>
        <v>3.75</v>
      </c>
      <c r="CK8" s="248">
        <f t="shared" si="8"/>
        <v>50.9</v>
      </c>
      <c r="CL8" s="248">
        <f t="shared" si="8"/>
        <v>3.4</v>
      </c>
      <c r="CM8" s="248">
        <f t="shared" si="8"/>
        <v>2.6</v>
      </c>
      <c r="CN8" s="250">
        <f>SUM(B8:CM8)</f>
        <v>739.46499999999992</v>
      </c>
    </row>
    <row r="9" spans="1:1022" x14ac:dyDescent="0.3">
      <c r="A9" s="245" t="s">
        <v>18</v>
      </c>
      <c r="B9" s="246">
        <v>0.45</v>
      </c>
      <c r="C9" s="248">
        <v>0.4</v>
      </c>
      <c r="D9" s="248">
        <v>0.2</v>
      </c>
      <c r="E9" s="247"/>
      <c r="F9" s="247"/>
      <c r="G9" s="247"/>
      <c r="H9" s="248">
        <v>0.4</v>
      </c>
      <c r="I9" s="247"/>
      <c r="J9" s="246">
        <v>0.03</v>
      </c>
      <c r="K9" s="248">
        <v>0.4</v>
      </c>
      <c r="L9" s="247"/>
      <c r="M9" s="247"/>
      <c r="N9" s="250">
        <v>0.108</v>
      </c>
      <c r="O9" s="247"/>
      <c r="P9" s="247"/>
      <c r="Q9" s="248">
        <v>0.5</v>
      </c>
      <c r="R9" s="246">
        <v>0.05</v>
      </c>
      <c r="S9" s="249">
        <v>8.6E-3</v>
      </c>
      <c r="T9" s="247"/>
      <c r="U9" s="247"/>
      <c r="V9" s="246">
        <v>0.03</v>
      </c>
      <c r="W9" s="248">
        <v>0.4</v>
      </c>
      <c r="X9" s="247"/>
      <c r="Y9" s="247"/>
      <c r="Z9" s="247"/>
      <c r="AA9" s="247"/>
      <c r="AB9" s="247"/>
      <c r="AC9" s="248">
        <v>0.5</v>
      </c>
      <c r="AD9" s="247"/>
      <c r="AE9" s="250">
        <v>2.4E-2</v>
      </c>
      <c r="AF9" s="247"/>
      <c r="AG9" s="247"/>
      <c r="AH9" s="247"/>
      <c r="AI9" s="250">
        <v>6.0000000000000001E-3</v>
      </c>
      <c r="AJ9" s="247"/>
      <c r="AK9" s="247"/>
      <c r="AL9" s="247"/>
      <c r="AM9" s="247"/>
      <c r="AN9" s="247"/>
      <c r="AO9" s="250">
        <v>2.8000000000000001E-2</v>
      </c>
      <c r="AP9" s="247"/>
      <c r="AQ9" s="249">
        <v>9.1999999999999998E-3</v>
      </c>
      <c r="AR9" s="247"/>
      <c r="AS9" s="247"/>
      <c r="AT9" s="250">
        <v>3.5999999999999997E-2</v>
      </c>
      <c r="AU9" s="250">
        <v>6.2E-2</v>
      </c>
      <c r="AV9" s="247"/>
      <c r="AW9" s="247"/>
      <c r="AX9" s="250">
        <v>0.32200000000000001</v>
      </c>
      <c r="AY9" s="246">
        <v>0.05</v>
      </c>
      <c r="AZ9" s="247"/>
      <c r="BA9" s="249">
        <v>0.43319999999999997</v>
      </c>
      <c r="BB9" s="247"/>
      <c r="BC9" s="247"/>
      <c r="BD9" s="247"/>
      <c r="BE9" s="247"/>
      <c r="BF9" s="247"/>
      <c r="BG9" s="247"/>
      <c r="BH9" s="247"/>
      <c r="BI9" s="247"/>
      <c r="BJ9" s="247"/>
      <c r="BK9" s="248">
        <v>0.4</v>
      </c>
      <c r="BL9" s="247"/>
      <c r="BM9" s="250">
        <v>0.11799999999999999</v>
      </c>
      <c r="BN9" s="247"/>
      <c r="BO9" s="247"/>
      <c r="BP9" s="247"/>
      <c r="BQ9" s="250">
        <v>1.9E-2</v>
      </c>
      <c r="BR9" s="248">
        <v>0.4</v>
      </c>
      <c r="BS9" s="248">
        <v>0.8</v>
      </c>
      <c r="BT9" s="249">
        <v>7.6E-3</v>
      </c>
      <c r="BU9" s="250">
        <v>1.2E-2</v>
      </c>
      <c r="BV9" s="250">
        <v>6.0999999999999999E-2</v>
      </c>
      <c r="BW9" s="250">
        <v>0.30099999999999999</v>
      </c>
      <c r="BX9" s="250"/>
      <c r="BY9" s="246">
        <v>0.01</v>
      </c>
      <c r="BZ9" s="247"/>
      <c r="CA9" s="247"/>
      <c r="CB9" s="247"/>
      <c r="CC9" s="246">
        <v>0.06</v>
      </c>
      <c r="CD9" s="247"/>
      <c r="CE9" s="247"/>
      <c r="CF9" s="250">
        <v>6.0000000000000001E-3</v>
      </c>
      <c r="CG9" s="247"/>
      <c r="CH9" s="247"/>
      <c r="CI9" s="250">
        <v>6.0000000000000001E-3</v>
      </c>
      <c r="CJ9" s="247"/>
      <c r="CK9" s="248">
        <v>0.1</v>
      </c>
      <c r="CL9" s="247"/>
      <c r="CM9" s="250">
        <v>8.4000000000000005E-2</v>
      </c>
      <c r="CN9" s="250">
        <f t="shared" si="3"/>
        <v>6.8315999999999999</v>
      </c>
    </row>
    <row r="10" spans="1:1022" ht="33" x14ac:dyDescent="0.3">
      <c r="A10" s="245" t="s">
        <v>561</v>
      </c>
      <c r="B10" s="246">
        <f>B9*1000/20</f>
        <v>22.5</v>
      </c>
      <c r="C10" s="246">
        <f t="shared" ref="C10:BN10" si="9">C9*1000/20</f>
        <v>20</v>
      </c>
      <c r="D10" s="246">
        <f t="shared" si="9"/>
        <v>10</v>
      </c>
      <c r="E10" s="246">
        <f>E9*1000/20</f>
        <v>0</v>
      </c>
      <c r="F10" s="246">
        <f t="shared" si="9"/>
        <v>0</v>
      </c>
      <c r="G10" s="246">
        <f t="shared" si="9"/>
        <v>0</v>
      </c>
      <c r="H10" s="246">
        <f t="shared" si="9"/>
        <v>20</v>
      </c>
      <c r="I10" s="246">
        <f t="shared" si="9"/>
        <v>0</v>
      </c>
      <c r="J10" s="246">
        <f t="shared" si="9"/>
        <v>1.5</v>
      </c>
      <c r="K10" s="246">
        <f t="shared" si="9"/>
        <v>20</v>
      </c>
      <c r="L10" s="246">
        <f t="shared" si="9"/>
        <v>0</v>
      </c>
      <c r="M10" s="246">
        <f t="shared" si="9"/>
        <v>0</v>
      </c>
      <c r="N10" s="246">
        <f t="shared" si="9"/>
        <v>5.4</v>
      </c>
      <c r="O10" s="246">
        <f t="shared" si="9"/>
        <v>0</v>
      </c>
      <c r="P10" s="246">
        <f t="shared" si="9"/>
        <v>0</v>
      </c>
      <c r="Q10" s="246">
        <f t="shared" si="9"/>
        <v>25</v>
      </c>
      <c r="R10" s="246">
        <f t="shared" si="9"/>
        <v>2.5</v>
      </c>
      <c r="S10" s="246">
        <f t="shared" si="9"/>
        <v>0.43</v>
      </c>
      <c r="T10" s="246">
        <f t="shared" si="9"/>
        <v>0</v>
      </c>
      <c r="U10" s="246">
        <f t="shared" si="9"/>
        <v>0</v>
      </c>
      <c r="V10" s="246">
        <f t="shared" si="9"/>
        <v>1.5</v>
      </c>
      <c r="W10" s="246">
        <f t="shared" si="9"/>
        <v>20</v>
      </c>
      <c r="X10" s="246">
        <f t="shared" si="9"/>
        <v>0</v>
      </c>
      <c r="Y10" s="246">
        <f t="shared" si="9"/>
        <v>0</v>
      </c>
      <c r="Z10" s="246">
        <f t="shared" si="9"/>
        <v>0</v>
      </c>
      <c r="AA10" s="246">
        <f t="shared" si="9"/>
        <v>0</v>
      </c>
      <c r="AB10" s="246">
        <f t="shared" si="9"/>
        <v>0</v>
      </c>
      <c r="AC10" s="246">
        <f t="shared" si="9"/>
        <v>25</v>
      </c>
      <c r="AD10" s="246">
        <f t="shared" si="9"/>
        <v>0</v>
      </c>
      <c r="AE10" s="246">
        <f t="shared" si="9"/>
        <v>1.2</v>
      </c>
      <c r="AF10" s="246">
        <f t="shared" si="9"/>
        <v>0</v>
      </c>
      <c r="AG10" s="246">
        <f t="shared" si="9"/>
        <v>0</v>
      </c>
      <c r="AH10" s="246">
        <f t="shared" si="9"/>
        <v>0</v>
      </c>
      <c r="AI10" s="246">
        <f t="shared" si="9"/>
        <v>0.3</v>
      </c>
      <c r="AJ10" s="246">
        <f t="shared" si="9"/>
        <v>0</v>
      </c>
      <c r="AK10" s="246">
        <f t="shared" si="9"/>
        <v>0</v>
      </c>
      <c r="AL10" s="246">
        <f t="shared" si="9"/>
        <v>0</v>
      </c>
      <c r="AM10" s="246">
        <f t="shared" si="9"/>
        <v>0</v>
      </c>
      <c r="AN10" s="246">
        <f t="shared" si="9"/>
        <v>0</v>
      </c>
      <c r="AO10" s="246">
        <f t="shared" si="9"/>
        <v>1.4</v>
      </c>
      <c r="AP10" s="246">
        <f t="shared" si="9"/>
        <v>0</v>
      </c>
      <c r="AQ10" s="246">
        <f t="shared" si="9"/>
        <v>0.45999999999999996</v>
      </c>
      <c r="AR10" s="246">
        <f t="shared" si="9"/>
        <v>0</v>
      </c>
      <c r="AS10" s="246">
        <f t="shared" si="9"/>
        <v>0</v>
      </c>
      <c r="AT10" s="246">
        <f t="shared" si="9"/>
        <v>1.8</v>
      </c>
      <c r="AU10" s="246">
        <f t="shared" si="9"/>
        <v>3.1</v>
      </c>
      <c r="AV10" s="246">
        <f t="shared" si="9"/>
        <v>0</v>
      </c>
      <c r="AW10" s="246">
        <f t="shared" si="9"/>
        <v>0</v>
      </c>
      <c r="AX10" s="246">
        <f t="shared" si="9"/>
        <v>16.100000000000001</v>
      </c>
      <c r="AY10" s="246">
        <f t="shared" si="9"/>
        <v>2.5</v>
      </c>
      <c r="AZ10" s="246">
        <f t="shared" si="9"/>
        <v>0</v>
      </c>
      <c r="BA10" s="246">
        <f t="shared" si="9"/>
        <v>21.66</v>
      </c>
      <c r="BB10" s="246">
        <f t="shared" si="9"/>
        <v>0</v>
      </c>
      <c r="BC10" s="246">
        <f t="shared" si="9"/>
        <v>0</v>
      </c>
      <c r="BD10" s="246">
        <f t="shared" si="9"/>
        <v>0</v>
      </c>
      <c r="BE10" s="246">
        <f t="shared" si="9"/>
        <v>0</v>
      </c>
      <c r="BF10" s="246">
        <f t="shared" si="9"/>
        <v>0</v>
      </c>
      <c r="BG10" s="246">
        <f t="shared" si="9"/>
        <v>0</v>
      </c>
      <c r="BH10" s="246">
        <f t="shared" si="9"/>
        <v>0</v>
      </c>
      <c r="BI10" s="246">
        <f t="shared" si="9"/>
        <v>0</v>
      </c>
      <c r="BJ10" s="246">
        <f t="shared" si="9"/>
        <v>0</v>
      </c>
      <c r="BK10" s="246">
        <f t="shared" si="9"/>
        <v>20</v>
      </c>
      <c r="BL10" s="246">
        <f t="shared" si="9"/>
        <v>0</v>
      </c>
      <c r="BM10" s="246">
        <f t="shared" si="9"/>
        <v>5.9</v>
      </c>
      <c r="BN10" s="246">
        <f t="shared" si="9"/>
        <v>0</v>
      </c>
      <c r="BO10" s="246">
        <f t="shared" ref="BO10:CM10" si="10">BO9*1000/20</f>
        <v>0</v>
      </c>
      <c r="BP10" s="246">
        <f t="shared" si="10"/>
        <v>0</v>
      </c>
      <c r="BQ10" s="246">
        <f t="shared" si="10"/>
        <v>0.95</v>
      </c>
      <c r="BR10" s="246">
        <f t="shared" si="10"/>
        <v>20</v>
      </c>
      <c r="BS10" s="246">
        <f t="shared" si="10"/>
        <v>40</v>
      </c>
      <c r="BT10" s="246">
        <f t="shared" si="10"/>
        <v>0.38</v>
      </c>
      <c r="BU10" s="246">
        <f t="shared" si="10"/>
        <v>0.6</v>
      </c>
      <c r="BV10" s="246">
        <f t="shared" si="10"/>
        <v>3.05</v>
      </c>
      <c r="BW10" s="246">
        <f t="shared" si="10"/>
        <v>15.05</v>
      </c>
      <c r="BX10" s="246"/>
      <c r="BY10" s="246">
        <f t="shared" si="10"/>
        <v>0.5</v>
      </c>
      <c r="BZ10" s="246">
        <f t="shared" si="10"/>
        <v>0</v>
      </c>
      <c r="CA10" s="246">
        <f t="shared" si="10"/>
        <v>0</v>
      </c>
      <c r="CB10" s="246">
        <f t="shared" si="10"/>
        <v>0</v>
      </c>
      <c r="CC10" s="246">
        <f t="shared" si="10"/>
        <v>3</v>
      </c>
      <c r="CD10" s="246">
        <f t="shared" si="10"/>
        <v>0</v>
      </c>
      <c r="CE10" s="246">
        <f t="shared" si="10"/>
        <v>0</v>
      </c>
      <c r="CF10" s="246">
        <f t="shared" si="10"/>
        <v>0.3</v>
      </c>
      <c r="CG10" s="246">
        <f t="shared" si="10"/>
        <v>0</v>
      </c>
      <c r="CH10" s="246">
        <f t="shared" si="10"/>
        <v>0</v>
      </c>
      <c r="CI10" s="246">
        <f t="shared" si="10"/>
        <v>0.3</v>
      </c>
      <c r="CJ10" s="246">
        <f t="shared" si="10"/>
        <v>0</v>
      </c>
      <c r="CK10" s="246">
        <f t="shared" si="10"/>
        <v>5</v>
      </c>
      <c r="CL10" s="246">
        <f t="shared" si="10"/>
        <v>0</v>
      </c>
      <c r="CM10" s="246">
        <f t="shared" si="10"/>
        <v>4.2</v>
      </c>
      <c r="CN10" s="250">
        <f t="shared" si="3"/>
        <v>341.5800000000001</v>
      </c>
    </row>
    <row r="11" spans="1:1022" x14ac:dyDescent="0.3">
      <c r="A11" s="243" t="s">
        <v>386</v>
      </c>
      <c r="B11" s="253">
        <v>0.45</v>
      </c>
      <c r="C11" s="253">
        <v>0.4</v>
      </c>
      <c r="D11" s="253">
        <v>0.2</v>
      </c>
      <c r="E11" s="254">
        <v>0.80020000000000002</v>
      </c>
      <c r="F11" s="255">
        <v>0.114</v>
      </c>
      <c r="G11" s="256"/>
      <c r="H11" s="253">
        <v>0.4</v>
      </c>
      <c r="I11" s="255">
        <v>0.02</v>
      </c>
      <c r="J11" s="257">
        <v>0.03</v>
      </c>
      <c r="K11" s="253">
        <v>0.4</v>
      </c>
      <c r="L11" s="257">
        <v>0.09</v>
      </c>
      <c r="M11" s="255">
        <v>9.6000000000000002E-2</v>
      </c>
      <c r="N11" s="255">
        <v>1.1399999999999999</v>
      </c>
      <c r="O11" s="255">
        <v>0.2356</v>
      </c>
      <c r="P11" s="255">
        <v>0.02</v>
      </c>
      <c r="Q11" s="258">
        <v>2.5</v>
      </c>
      <c r="R11" s="257">
        <v>0.05</v>
      </c>
      <c r="S11" s="254">
        <v>1.26E-2</v>
      </c>
      <c r="T11" s="255">
        <v>0.11</v>
      </c>
      <c r="U11" s="255">
        <v>2.47E-2</v>
      </c>
      <c r="V11" s="257">
        <v>0.03</v>
      </c>
      <c r="W11" s="253">
        <v>0.4</v>
      </c>
      <c r="X11" s="255">
        <v>1.6E-2</v>
      </c>
      <c r="Y11" s="255">
        <v>0.39900000000000002</v>
      </c>
      <c r="Z11" s="255">
        <v>6.5000000000000002E-2</v>
      </c>
      <c r="AA11" s="255">
        <v>0.24060000000000001</v>
      </c>
      <c r="AB11" s="255">
        <v>3.3277999999999999</v>
      </c>
      <c r="AC11" s="253">
        <v>0.5</v>
      </c>
      <c r="AD11" s="257">
        <v>0.36299999999999999</v>
      </c>
      <c r="AE11" s="255">
        <v>5.0999999999999997E-2</v>
      </c>
      <c r="AF11" s="255">
        <v>0.01</v>
      </c>
      <c r="AG11" s="257">
        <v>0.05</v>
      </c>
      <c r="AH11" s="255">
        <v>1.9E-2</v>
      </c>
      <c r="AI11" s="255">
        <v>0.28599999999999998</v>
      </c>
      <c r="AJ11" s="257">
        <v>3.4000000000000002E-2</v>
      </c>
      <c r="AK11" s="255">
        <v>3.0000000000000001E-3</v>
      </c>
      <c r="AL11" s="257">
        <v>0.03</v>
      </c>
      <c r="AM11" s="255">
        <v>0.38600000000000001</v>
      </c>
      <c r="AN11" s="256"/>
      <c r="AO11" s="257">
        <v>7.0000000000000007E-2</v>
      </c>
      <c r="AP11" s="255">
        <v>5.3999999999999999E-2</v>
      </c>
      <c r="AQ11" s="255">
        <v>0.66069999999999995</v>
      </c>
      <c r="AR11" s="255">
        <v>1.4E-2</v>
      </c>
      <c r="AS11" s="255">
        <v>1E-3</v>
      </c>
      <c r="AT11" s="255">
        <v>0.35549999999999998</v>
      </c>
      <c r="AU11" s="254">
        <v>0.34699999999999998</v>
      </c>
      <c r="AV11" s="254">
        <v>6.0000000000000001E-3</v>
      </c>
      <c r="AW11" s="255">
        <v>0.128</v>
      </c>
      <c r="AX11" s="255">
        <v>1.94</v>
      </c>
      <c r="AY11" s="257">
        <v>0.08</v>
      </c>
      <c r="AZ11" s="255">
        <v>0.6179</v>
      </c>
      <c r="BA11" s="254">
        <v>0.7772</v>
      </c>
      <c r="BB11" s="255">
        <v>6.2E-2</v>
      </c>
      <c r="BC11" s="257">
        <v>0.04</v>
      </c>
      <c r="BD11" s="255">
        <v>0.11600000000000001</v>
      </c>
      <c r="BE11" s="255">
        <v>0.27400000000000002</v>
      </c>
      <c r="BF11" s="255">
        <v>4.5999999999999999E-2</v>
      </c>
      <c r="BG11" s="255">
        <v>0.03</v>
      </c>
      <c r="BH11" s="255">
        <v>3.0000000000000001E-3</v>
      </c>
      <c r="BI11" s="255">
        <v>0.14199999999999999</v>
      </c>
      <c r="BJ11" s="255">
        <v>0.36</v>
      </c>
      <c r="BK11" s="253">
        <v>0.4</v>
      </c>
      <c r="BL11" s="257">
        <v>0.2</v>
      </c>
      <c r="BM11" s="254">
        <v>0.66930000000000001</v>
      </c>
      <c r="BN11" s="255">
        <v>0.25700000000000001</v>
      </c>
      <c r="BO11" s="255">
        <v>0.159</v>
      </c>
      <c r="BP11" s="257">
        <v>0.05</v>
      </c>
      <c r="BQ11" s="255">
        <v>0.27400000000000002</v>
      </c>
      <c r="BR11" s="253">
        <v>0.4</v>
      </c>
      <c r="BS11" s="253">
        <v>1.2</v>
      </c>
      <c r="BT11" s="254">
        <v>7.17E-2</v>
      </c>
      <c r="BU11" s="255">
        <v>4.2000000000000003E-2</v>
      </c>
      <c r="BV11" s="255">
        <v>0.25700000000000001</v>
      </c>
      <c r="BW11" s="255">
        <v>0.88400000000000001</v>
      </c>
      <c r="BX11" s="255"/>
      <c r="BY11" s="254">
        <v>9.5000000000000001E-2</v>
      </c>
      <c r="BZ11" s="255">
        <v>0.35599999999999998</v>
      </c>
      <c r="CA11" s="257">
        <v>0.05</v>
      </c>
      <c r="CB11" s="257">
        <v>1.0999999999999999E-2</v>
      </c>
      <c r="CC11" s="254">
        <v>1.399</v>
      </c>
      <c r="CD11" s="258">
        <v>1.2</v>
      </c>
      <c r="CE11" s="255">
        <v>3.4000000000000002E-2</v>
      </c>
      <c r="CF11" s="255">
        <v>2.1999999999999999E-2</v>
      </c>
      <c r="CG11" s="257">
        <v>0.04</v>
      </c>
      <c r="CH11" s="255">
        <v>3.0000000000000001E-3</v>
      </c>
      <c r="CI11" s="255">
        <v>6.6000000000000003E-2</v>
      </c>
      <c r="CJ11" s="257">
        <v>7.4999999999999997E-2</v>
      </c>
      <c r="CK11" s="255">
        <v>2.1179999999999999</v>
      </c>
      <c r="CL11" s="255">
        <v>6.8000000000000005E-2</v>
      </c>
      <c r="CM11" s="254">
        <v>0.47070000000000001</v>
      </c>
      <c r="CN11" s="250">
        <f t="shared" si="3"/>
        <v>30.299499999999995</v>
      </c>
    </row>
    <row r="12" spans="1:1022" ht="33" x14ac:dyDescent="0.3">
      <c r="A12" s="242" t="s">
        <v>562</v>
      </c>
      <c r="B12" s="253">
        <f>B10+B8+B6</f>
        <v>22.5</v>
      </c>
      <c r="C12" s="253">
        <f t="shared" ref="C12:BN12" si="11">C10+C8+C6</f>
        <v>20</v>
      </c>
      <c r="D12" s="253">
        <f t="shared" si="11"/>
        <v>10</v>
      </c>
      <c r="E12" s="253">
        <f>E10+E8+E6</f>
        <v>40.010000000000005</v>
      </c>
      <c r="F12" s="253">
        <f t="shared" si="11"/>
        <v>5.7</v>
      </c>
      <c r="G12" s="253">
        <f t="shared" si="11"/>
        <v>0</v>
      </c>
      <c r="H12" s="253">
        <f t="shared" si="11"/>
        <v>20</v>
      </c>
      <c r="I12" s="253">
        <f t="shared" si="11"/>
        <v>1</v>
      </c>
      <c r="J12" s="253">
        <f t="shared" si="11"/>
        <v>1.5</v>
      </c>
      <c r="K12" s="253">
        <f t="shared" si="11"/>
        <v>20</v>
      </c>
      <c r="L12" s="253">
        <f t="shared" si="11"/>
        <v>4.5</v>
      </c>
      <c r="M12" s="253">
        <f t="shared" si="11"/>
        <v>4.8</v>
      </c>
      <c r="N12" s="253">
        <f t="shared" si="11"/>
        <v>57</v>
      </c>
      <c r="O12" s="253">
        <f t="shared" si="11"/>
        <v>11.78</v>
      </c>
      <c r="P12" s="253">
        <f t="shared" si="11"/>
        <v>1</v>
      </c>
      <c r="Q12" s="253">
        <f t="shared" si="11"/>
        <v>125</v>
      </c>
      <c r="R12" s="253">
        <f t="shared" si="11"/>
        <v>2.5</v>
      </c>
      <c r="S12" s="253">
        <f t="shared" si="11"/>
        <v>0.63</v>
      </c>
      <c r="T12" s="253">
        <f t="shared" si="11"/>
        <v>5.5</v>
      </c>
      <c r="U12" s="253">
        <f t="shared" si="11"/>
        <v>1.2349999999999999</v>
      </c>
      <c r="V12" s="253">
        <f t="shared" si="11"/>
        <v>1.5</v>
      </c>
      <c r="W12" s="253">
        <f t="shared" si="11"/>
        <v>20</v>
      </c>
      <c r="X12" s="253">
        <f t="shared" si="11"/>
        <v>0.8</v>
      </c>
      <c r="Y12" s="253">
        <f t="shared" si="11"/>
        <v>19.95</v>
      </c>
      <c r="Z12" s="253">
        <f t="shared" si="11"/>
        <v>3.25</v>
      </c>
      <c r="AA12" s="253">
        <f t="shared" si="11"/>
        <v>12.03</v>
      </c>
      <c r="AB12" s="253">
        <f t="shared" si="11"/>
        <v>166.39</v>
      </c>
      <c r="AC12" s="253">
        <f t="shared" si="11"/>
        <v>25</v>
      </c>
      <c r="AD12" s="253">
        <f t="shared" si="11"/>
        <v>18.149999999999999</v>
      </c>
      <c r="AE12" s="253">
        <f t="shared" si="11"/>
        <v>2.5499999999999998</v>
      </c>
      <c r="AF12" s="253">
        <f t="shared" si="11"/>
        <v>0.5</v>
      </c>
      <c r="AG12" s="253">
        <f t="shared" si="11"/>
        <v>2.5</v>
      </c>
      <c r="AH12" s="253">
        <f t="shared" si="11"/>
        <v>0.95</v>
      </c>
      <c r="AI12" s="253">
        <f t="shared" si="11"/>
        <v>14.3</v>
      </c>
      <c r="AJ12" s="253">
        <f t="shared" si="11"/>
        <v>1.7</v>
      </c>
      <c r="AK12" s="253">
        <f t="shared" si="11"/>
        <v>0.15</v>
      </c>
      <c r="AL12" s="253">
        <f t="shared" si="11"/>
        <v>1.5</v>
      </c>
      <c r="AM12" s="253">
        <f t="shared" si="11"/>
        <v>19.3</v>
      </c>
      <c r="AN12" s="253">
        <f t="shared" si="11"/>
        <v>0</v>
      </c>
      <c r="AO12" s="253">
        <f t="shared" si="11"/>
        <v>3.5</v>
      </c>
      <c r="AP12" s="253">
        <f t="shared" si="11"/>
        <v>2.7</v>
      </c>
      <c r="AQ12" s="253">
        <f t="shared" si="11"/>
        <v>33.035000000000004</v>
      </c>
      <c r="AR12" s="253">
        <f t="shared" si="11"/>
        <v>0.7</v>
      </c>
      <c r="AS12" s="253">
        <f t="shared" si="11"/>
        <v>0.05</v>
      </c>
      <c r="AT12" s="253">
        <f t="shared" si="11"/>
        <v>17.775000000000002</v>
      </c>
      <c r="AU12" s="253">
        <f t="shared" si="11"/>
        <v>17.350000000000001</v>
      </c>
      <c r="AV12" s="253">
        <f t="shared" si="11"/>
        <v>0.3</v>
      </c>
      <c r="AW12" s="253">
        <f t="shared" si="11"/>
        <v>6.4</v>
      </c>
      <c r="AX12" s="253">
        <f t="shared" si="11"/>
        <v>97</v>
      </c>
      <c r="AY12" s="253">
        <f t="shared" si="11"/>
        <v>4</v>
      </c>
      <c r="AZ12" s="253">
        <f t="shared" si="11"/>
        <v>30.895</v>
      </c>
      <c r="BA12" s="253">
        <f t="shared" si="11"/>
        <v>38.86</v>
      </c>
      <c r="BB12" s="253">
        <f t="shared" si="11"/>
        <v>3.1</v>
      </c>
      <c r="BC12" s="253">
        <f t="shared" si="11"/>
        <v>2</v>
      </c>
      <c r="BD12" s="253">
        <f t="shared" si="11"/>
        <v>5.8</v>
      </c>
      <c r="BE12" s="253">
        <f t="shared" si="11"/>
        <v>13.7</v>
      </c>
      <c r="BF12" s="253">
        <f t="shared" si="11"/>
        <v>2.2999999999999998</v>
      </c>
      <c r="BG12" s="253">
        <f t="shared" si="11"/>
        <v>1.5</v>
      </c>
      <c r="BH12" s="253">
        <f t="shared" si="11"/>
        <v>0.15</v>
      </c>
      <c r="BI12" s="253">
        <f t="shared" si="11"/>
        <v>7.1</v>
      </c>
      <c r="BJ12" s="253">
        <f t="shared" si="11"/>
        <v>18</v>
      </c>
      <c r="BK12" s="253">
        <f t="shared" si="11"/>
        <v>20</v>
      </c>
      <c r="BL12" s="253">
        <f t="shared" si="11"/>
        <v>10</v>
      </c>
      <c r="BM12" s="253">
        <f t="shared" si="11"/>
        <v>33.465000000000003</v>
      </c>
      <c r="BN12" s="253">
        <f t="shared" si="11"/>
        <v>12.85</v>
      </c>
      <c r="BO12" s="253">
        <f t="shared" ref="BO12:CM12" si="12">BO10+BO8+BO6</f>
        <v>7.95</v>
      </c>
      <c r="BP12" s="253">
        <f t="shared" si="12"/>
        <v>2.5</v>
      </c>
      <c r="BQ12" s="253">
        <f t="shared" si="12"/>
        <v>13.7</v>
      </c>
      <c r="BR12" s="253">
        <f t="shared" si="12"/>
        <v>20</v>
      </c>
      <c r="BS12" s="253">
        <f t="shared" si="12"/>
        <v>60</v>
      </c>
      <c r="BT12" s="253">
        <f t="shared" si="12"/>
        <v>3.5849999999999995</v>
      </c>
      <c r="BU12" s="253">
        <f t="shared" si="12"/>
        <v>2.1</v>
      </c>
      <c r="BV12" s="253">
        <f t="shared" si="12"/>
        <v>12.85</v>
      </c>
      <c r="BW12" s="253">
        <f t="shared" si="12"/>
        <v>44.2</v>
      </c>
      <c r="BX12" s="253"/>
      <c r="BY12" s="253">
        <f t="shared" si="12"/>
        <v>4.75</v>
      </c>
      <c r="BZ12" s="253">
        <f t="shared" si="12"/>
        <v>17.8</v>
      </c>
      <c r="CA12" s="253">
        <f t="shared" si="12"/>
        <v>2.5</v>
      </c>
      <c r="CB12" s="253">
        <f t="shared" si="12"/>
        <v>0.55000000000000004</v>
      </c>
      <c r="CC12" s="253">
        <f t="shared" si="12"/>
        <v>69.95</v>
      </c>
      <c r="CD12" s="253">
        <f t="shared" si="12"/>
        <v>60</v>
      </c>
      <c r="CE12" s="253">
        <f>CE10+CE8+CE6</f>
        <v>1.7</v>
      </c>
      <c r="CF12" s="253">
        <f t="shared" si="12"/>
        <v>1.1000000000000001</v>
      </c>
      <c r="CG12" s="253">
        <f t="shared" si="12"/>
        <v>2</v>
      </c>
      <c r="CH12" s="253">
        <f t="shared" si="12"/>
        <v>0.15000000000000002</v>
      </c>
      <c r="CI12" s="253">
        <f t="shared" si="12"/>
        <v>3.3</v>
      </c>
      <c r="CJ12" s="253">
        <f>CJ10+CJ8+CJ6</f>
        <v>3.75</v>
      </c>
      <c r="CK12" s="253">
        <f t="shared" si="12"/>
        <v>105.9</v>
      </c>
      <c r="CL12" s="253">
        <f t="shared" si="12"/>
        <v>3.4</v>
      </c>
      <c r="CM12" s="253">
        <f t="shared" si="12"/>
        <v>23.535</v>
      </c>
      <c r="CN12" s="250">
        <f t="shared" si="3"/>
        <v>1514.9749999999999</v>
      </c>
    </row>
    <row r="13" spans="1:1022" x14ac:dyDescent="0.3">
      <c r="A13" s="240" t="s">
        <v>563</v>
      </c>
      <c r="B13" s="240">
        <f>B11*1000/20-B12</f>
        <v>0</v>
      </c>
      <c r="C13" s="240">
        <f t="shared" ref="C13:BN13" si="13">C11*1000/20-C12</f>
        <v>0</v>
      </c>
      <c r="D13" s="240">
        <f t="shared" si="13"/>
        <v>0</v>
      </c>
      <c r="E13" s="240">
        <f t="shared" si="13"/>
        <v>0</v>
      </c>
      <c r="F13" s="240">
        <f t="shared" si="13"/>
        <v>0</v>
      </c>
      <c r="G13" s="240">
        <f t="shared" si="13"/>
        <v>0</v>
      </c>
      <c r="H13" s="240">
        <f t="shared" si="13"/>
        <v>0</v>
      </c>
      <c r="I13" s="240">
        <f t="shared" si="13"/>
        <v>0</v>
      </c>
      <c r="J13" s="240">
        <f t="shared" si="13"/>
        <v>0</v>
      </c>
      <c r="K13" s="240">
        <f t="shared" si="13"/>
        <v>0</v>
      </c>
      <c r="L13" s="240">
        <f t="shared" si="13"/>
        <v>0</v>
      </c>
      <c r="M13" s="240">
        <f t="shared" si="13"/>
        <v>0</v>
      </c>
      <c r="N13" s="240">
        <f t="shared" si="13"/>
        <v>0</v>
      </c>
      <c r="O13" s="240">
        <f t="shared" si="13"/>
        <v>0</v>
      </c>
      <c r="P13" s="240">
        <f t="shared" si="13"/>
        <v>0</v>
      </c>
      <c r="Q13" s="240">
        <f t="shared" si="13"/>
        <v>0</v>
      </c>
      <c r="R13" s="240">
        <f t="shared" si="13"/>
        <v>0</v>
      </c>
      <c r="S13" s="240">
        <f t="shared" si="13"/>
        <v>0</v>
      </c>
      <c r="T13" s="240">
        <f t="shared" si="13"/>
        <v>0</v>
      </c>
      <c r="U13" s="240">
        <f t="shared" si="13"/>
        <v>0</v>
      </c>
      <c r="V13" s="240">
        <f t="shared" si="13"/>
        <v>0</v>
      </c>
      <c r="W13" s="240">
        <f t="shared" si="13"/>
        <v>0</v>
      </c>
      <c r="X13" s="240">
        <f t="shared" si="13"/>
        <v>0</v>
      </c>
      <c r="Y13" s="240">
        <f t="shared" si="13"/>
        <v>0</v>
      </c>
      <c r="Z13" s="240">
        <f t="shared" si="13"/>
        <v>0</v>
      </c>
      <c r="AA13" s="240">
        <f t="shared" si="13"/>
        <v>0</v>
      </c>
      <c r="AB13" s="240">
        <f t="shared" si="13"/>
        <v>0</v>
      </c>
      <c r="AC13" s="240">
        <f t="shared" si="13"/>
        <v>0</v>
      </c>
      <c r="AD13" s="240">
        <f t="shared" si="13"/>
        <v>0</v>
      </c>
      <c r="AE13" s="240">
        <f t="shared" si="13"/>
        <v>0</v>
      </c>
      <c r="AF13" s="240">
        <f t="shared" si="13"/>
        <v>0</v>
      </c>
      <c r="AG13" s="240">
        <f t="shared" si="13"/>
        <v>0</v>
      </c>
      <c r="AH13" s="240">
        <f t="shared" si="13"/>
        <v>0</v>
      </c>
      <c r="AI13" s="240">
        <f t="shared" si="13"/>
        <v>0</v>
      </c>
      <c r="AJ13" s="240">
        <f t="shared" si="13"/>
        <v>0</v>
      </c>
      <c r="AK13" s="240">
        <f t="shared" si="13"/>
        <v>0</v>
      </c>
      <c r="AL13" s="240">
        <f t="shared" si="13"/>
        <v>0</v>
      </c>
      <c r="AM13" s="240">
        <f t="shared" si="13"/>
        <v>0</v>
      </c>
      <c r="AN13" s="240">
        <f t="shared" si="13"/>
        <v>0</v>
      </c>
      <c r="AO13" s="240">
        <f t="shared" si="13"/>
        <v>0</v>
      </c>
      <c r="AP13" s="240">
        <f t="shared" si="13"/>
        <v>0</v>
      </c>
      <c r="AQ13" s="240">
        <f t="shared" si="13"/>
        <v>0</v>
      </c>
      <c r="AR13" s="240">
        <f t="shared" si="13"/>
        <v>0</v>
      </c>
      <c r="AS13" s="240">
        <f t="shared" si="13"/>
        <v>0</v>
      </c>
      <c r="AT13" s="240">
        <f t="shared" si="13"/>
        <v>0</v>
      </c>
      <c r="AU13" s="240">
        <f t="shared" si="13"/>
        <v>0</v>
      </c>
      <c r="AV13" s="240">
        <f t="shared" si="13"/>
        <v>0</v>
      </c>
      <c r="AW13" s="240">
        <f t="shared" si="13"/>
        <v>0</v>
      </c>
      <c r="AX13" s="240">
        <f t="shared" si="13"/>
        <v>0</v>
      </c>
      <c r="AY13" s="240">
        <f t="shared" si="13"/>
        <v>0</v>
      </c>
      <c r="AZ13" s="240">
        <f t="shared" si="13"/>
        <v>0</v>
      </c>
      <c r="BA13" s="240">
        <f t="shared" si="13"/>
        <v>0</v>
      </c>
      <c r="BB13" s="240">
        <f t="shared" si="13"/>
        <v>0</v>
      </c>
      <c r="BC13" s="240">
        <f t="shared" si="13"/>
        <v>0</v>
      </c>
      <c r="BD13" s="240">
        <f t="shared" si="13"/>
        <v>0</v>
      </c>
      <c r="BE13" s="240">
        <f t="shared" si="13"/>
        <v>0</v>
      </c>
      <c r="BF13" s="240">
        <f t="shared" si="13"/>
        <v>0</v>
      </c>
      <c r="BG13" s="240">
        <f t="shared" si="13"/>
        <v>0</v>
      </c>
      <c r="BH13" s="240">
        <f t="shared" si="13"/>
        <v>0</v>
      </c>
      <c r="BI13" s="240">
        <f t="shared" si="13"/>
        <v>0</v>
      </c>
      <c r="BJ13" s="240">
        <f t="shared" si="13"/>
        <v>0</v>
      </c>
      <c r="BK13" s="240">
        <f t="shared" si="13"/>
        <v>0</v>
      </c>
      <c r="BL13" s="240">
        <f t="shared" si="13"/>
        <v>0</v>
      </c>
      <c r="BM13" s="240">
        <f t="shared" si="13"/>
        <v>0</v>
      </c>
      <c r="BN13" s="240">
        <f t="shared" si="13"/>
        <v>0</v>
      </c>
      <c r="BO13" s="240">
        <f t="shared" ref="BO13:CM13" si="14">BO11*1000/20-BO12</f>
        <v>0</v>
      </c>
      <c r="BP13" s="240">
        <f t="shared" si="14"/>
        <v>0</v>
      </c>
      <c r="BQ13" s="240">
        <f t="shared" si="14"/>
        <v>0</v>
      </c>
      <c r="BR13" s="240">
        <f t="shared" si="14"/>
        <v>0</v>
      </c>
      <c r="BS13" s="240">
        <f t="shared" si="14"/>
        <v>0</v>
      </c>
      <c r="BT13" s="240">
        <f t="shared" si="14"/>
        <v>0</v>
      </c>
      <c r="BU13" s="240">
        <f t="shared" si="14"/>
        <v>0</v>
      </c>
      <c r="BV13" s="240">
        <f t="shared" si="14"/>
        <v>0</v>
      </c>
      <c r="BW13" s="240">
        <f t="shared" si="14"/>
        <v>0</v>
      </c>
      <c r="BX13" s="240"/>
      <c r="BY13" s="240">
        <f t="shared" si="14"/>
        <v>0</v>
      </c>
      <c r="BZ13" s="240">
        <f t="shared" si="14"/>
        <v>0</v>
      </c>
      <c r="CA13" s="240">
        <f t="shared" si="14"/>
        <v>0</v>
      </c>
      <c r="CB13" s="240">
        <f t="shared" si="14"/>
        <v>0</v>
      </c>
      <c r="CC13" s="240">
        <f t="shared" si="14"/>
        <v>0</v>
      </c>
      <c r="CD13" s="240">
        <f t="shared" si="14"/>
        <v>0</v>
      </c>
      <c r="CE13" s="240">
        <f t="shared" si="14"/>
        <v>0</v>
      </c>
      <c r="CF13" s="240">
        <f t="shared" si="14"/>
        <v>0</v>
      </c>
      <c r="CG13" s="240">
        <f t="shared" si="14"/>
        <v>0</v>
      </c>
      <c r="CH13" s="240">
        <f t="shared" si="14"/>
        <v>0</v>
      </c>
      <c r="CI13" s="240">
        <f t="shared" si="14"/>
        <v>0</v>
      </c>
      <c r="CJ13" s="240">
        <f t="shared" si="14"/>
        <v>0</v>
      </c>
      <c r="CK13" s="240">
        <f t="shared" si="14"/>
        <v>0</v>
      </c>
      <c r="CL13" s="240">
        <f t="shared" si="14"/>
        <v>0</v>
      </c>
      <c r="CM13" s="240">
        <f t="shared" si="14"/>
        <v>0</v>
      </c>
      <c r="CN13" s="250">
        <f t="shared" si="3"/>
        <v>0</v>
      </c>
    </row>
  </sheetData>
  <mergeCells count="1">
    <mergeCell ref="A3:A4"/>
  </mergeCells>
  <pageMargins left="0.39374999999999999" right="0.39374999999999999" top="0.39374999999999999" bottom="0.39374999999999999" header="0.51180555555555496" footer="0.51180555555555496"/>
  <pageSetup scale="10" firstPageNumber="0" fitToHeight="0" pageOrder="overThenDown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MJ75"/>
  <sheetViews>
    <sheetView zoomScale="65" zoomScaleNormal="65" workbookViewId="0">
      <selection activeCell="A2" sqref="A2:Q2"/>
    </sheetView>
  </sheetViews>
  <sheetFormatPr defaultRowHeight="16.5" x14ac:dyDescent="0.3"/>
  <cols>
    <col min="1" max="1" width="55.7109375" style="172" customWidth="1"/>
    <col min="2" max="2" width="9.140625" style="172"/>
    <col min="3" max="3" width="9.28515625" style="172" customWidth="1"/>
    <col min="4" max="4" width="10.42578125" style="172" customWidth="1"/>
    <col min="5" max="5" width="10.42578125" style="173" customWidth="1"/>
    <col min="6" max="6" width="7.5703125" style="174" customWidth="1"/>
    <col min="7" max="7" width="29.5703125" style="172" customWidth="1"/>
    <col min="8" max="8" width="12.42578125" style="172" customWidth="1"/>
    <col min="9" max="9" width="10.7109375" style="172" customWidth="1"/>
    <col min="10" max="10" width="12.42578125" style="172" customWidth="1"/>
    <col min="11" max="11" width="12.42578125" style="173" customWidth="1"/>
    <col min="12" max="12" width="3" style="172" customWidth="1"/>
    <col min="13" max="13" width="28.5703125" style="172" customWidth="1"/>
    <col min="14" max="15" width="11.42578125" style="172" customWidth="1"/>
    <col min="16" max="16" width="12.7109375" style="172" customWidth="1"/>
    <col min="17" max="17" width="12.7109375" style="173" customWidth="1"/>
    <col min="18" max="18" width="8.42578125" style="172" customWidth="1"/>
    <col min="19" max="258" width="9.42578125" style="172" customWidth="1"/>
    <col min="259" max="259" width="55.7109375" style="172" customWidth="1"/>
    <col min="260" max="260" width="9.7109375" style="172" customWidth="1"/>
    <col min="261" max="261" width="11" style="172" customWidth="1"/>
    <col min="262" max="262" width="10.5703125" style="172" customWidth="1"/>
    <col min="263" max="263" width="7.5703125" style="172" customWidth="1"/>
    <col min="264" max="264" width="34" style="172" customWidth="1"/>
    <col min="265" max="265" width="12.42578125" style="172" customWidth="1"/>
    <col min="266" max="266" width="10.7109375" style="172" customWidth="1"/>
    <col min="267" max="267" width="12.42578125" style="172" customWidth="1"/>
    <col min="268" max="268" width="3" style="172" customWidth="1"/>
    <col min="269" max="269" width="43.140625" style="172" customWidth="1"/>
    <col min="270" max="271" width="11.42578125" style="172" customWidth="1"/>
    <col min="272" max="272" width="12.7109375" style="172" customWidth="1"/>
    <col min="273" max="273" width="14" style="172" customWidth="1"/>
    <col min="274" max="274" width="10.85546875" style="172" customWidth="1"/>
    <col min="275" max="514" width="9.42578125" style="172" customWidth="1"/>
    <col min="515" max="515" width="55.7109375" style="172" customWidth="1"/>
    <col min="516" max="516" width="9.7109375" style="172" customWidth="1"/>
    <col min="517" max="517" width="11" style="172" customWidth="1"/>
    <col min="518" max="518" width="10.5703125" style="172" customWidth="1"/>
    <col min="519" max="519" width="7.5703125" style="172" customWidth="1"/>
    <col min="520" max="520" width="34" style="172" customWidth="1"/>
    <col min="521" max="521" width="12.42578125" style="172" customWidth="1"/>
    <col min="522" max="522" width="10.7109375" style="172" customWidth="1"/>
    <col min="523" max="523" width="12.42578125" style="172" customWidth="1"/>
    <col min="524" max="524" width="3" style="172" customWidth="1"/>
    <col min="525" max="525" width="43.140625" style="172" customWidth="1"/>
    <col min="526" max="527" width="11.42578125" style="172" customWidth="1"/>
    <col min="528" max="528" width="12.7109375" style="172" customWidth="1"/>
    <col min="529" max="529" width="14" style="172" customWidth="1"/>
    <col min="530" max="530" width="10.85546875" style="172" customWidth="1"/>
    <col min="531" max="770" width="9.42578125" style="172" customWidth="1"/>
    <col min="771" max="771" width="55.7109375" style="172" customWidth="1"/>
    <col min="772" max="772" width="9.7109375" style="172" customWidth="1"/>
    <col min="773" max="773" width="11" style="172" customWidth="1"/>
    <col min="774" max="774" width="10.5703125" style="172" customWidth="1"/>
    <col min="775" max="775" width="7.5703125" style="172" customWidth="1"/>
    <col min="776" max="776" width="34" style="172" customWidth="1"/>
    <col min="777" max="777" width="12.42578125" style="172" customWidth="1"/>
    <col min="778" max="778" width="10.7109375" style="172" customWidth="1"/>
    <col min="779" max="779" width="12.42578125" style="172" customWidth="1"/>
    <col min="780" max="780" width="3" style="172" customWidth="1"/>
    <col min="781" max="781" width="43.140625" style="172" customWidth="1"/>
    <col min="782" max="783" width="11.42578125" style="172" customWidth="1"/>
    <col min="784" max="784" width="12.7109375" style="172" customWidth="1"/>
    <col min="785" max="785" width="14" style="172" customWidth="1"/>
    <col min="786" max="786" width="10.85546875" style="172" customWidth="1"/>
    <col min="787" max="1024" width="9.42578125" style="172" customWidth="1"/>
    <col min="1025" max="16384" width="9.140625" style="105"/>
  </cols>
  <sheetData>
    <row r="1" spans="1:21" x14ac:dyDescent="0.3">
      <c r="Q1" s="175" t="s">
        <v>1076</v>
      </c>
    </row>
    <row r="2" spans="1:21" ht="37.5" customHeight="1" x14ac:dyDescent="0.3">
      <c r="A2" s="461" t="s">
        <v>753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</row>
    <row r="3" spans="1:21" ht="15.6" customHeight="1" x14ac:dyDescent="0.3">
      <c r="A3" s="462" t="s">
        <v>564</v>
      </c>
      <c r="B3" s="462" t="s">
        <v>565</v>
      </c>
      <c r="C3" s="462" t="s">
        <v>566</v>
      </c>
      <c r="D3" s="462" t="s">
        <v>567</v>
      </c>
      <c r="E3" s="462" t="s">
        <v>568</v>
      </c>
      <c r="F3" s="176"/>
      <c r="G3" s="177"/>
      <c r="H3" s="177"/>
      <c r="I3" s="177"/>
      <c r="J3" s="177"/>
      <c r="K3" s="178"/>
      <c r="L3" s="177"/>
      <c r="M3" s="177"/>
      <c r="N3" s="177"/>
      <c r="O3" s="177"/>
      <c r="P3" s="177"/>
      <c r="Q3" s="179"/>
    </row>
    <row r="4" spans="1:21" ht="43.5" customHeight="1" x14ac:dyDescent="0.3">
      <c r="A4" s="462"/>
      <c r="B4" s="462"/>
      <c r="C4" s="462"/>
      <c r="D4" s="462"/>
      <c r="E4" s="462"/>
      <c r="F4" s="176"/>
      <c r="G4" s="259" t="s">
        <v>569</v>
      </c>
      <c r="H4" s="259" t="s">
        <v>570</v>
      </c>
      <c r="I4" s="259" t="s">
        <v>571</v>
      </c>
      <c r="J4" s="259" t="s">
        <v>18</v>
      </c>
      <c r="K4" s="260" t="s">
        <v>572</v>
      </c>
      <c r="L4" s="180"/>
      <c r="M4" s="259" t="s">
        <v>353</v>
      </c>
      <c r="N4" s="259" t="s">
        <v>570</v>
      </c>
      <c r="O4" s="259" t="s">
        <v>571</v>
      </c>
      <c r="P4" s="259" t="s">
        <v>18</v>
      </c>
      <c r="Q4" s="260" t="s">
        <v>572</v>
      </c>
    </row>
    <row r="5" spans="1:21" x14ac:dyDescent="0.3">
      <c r="A5" s="261" t="s">
        <v>573</v>
      </c>
      <c r="B5" s="262">
        <f>Нетто!CD6</f>
        <v>0</v>
      </c>
      <c r="C5" s="262">
        <f>Нетто!CD8</f>
        <v>60</v>
      </c>
      <c r="D5" s="262">
        <f>Нетто!CD10</f>
        <v>0</v>
      </c>
      <c r="E5" s="263">
        <f>SUM(B5:D5)</f>
        <v>60</v>
      </c>
      <c r="F5" s="182"/>
      <c r="G5" s="264" t="s">
        <v>574</v>
      </c>
      <c r="H5" s="265">
        <f>SUM(H6:H17)</f>
        <v>21.549999999999997</v>
      </c>
      <c r="I5" s="265">
        <f>SUM(I6:I17)</f>
        <v>23.1</v>
      </c>
      <c r="J5" s="265">
        <f>SUM(J6:J17)</f>
        <v>1.5</v>
      </c>
      <c r="K5" s="265">
        <f>SUM(K6:K17)</f>
        <v>46.150000000000006</v>
      </c>
      <c r="L5" s="183"/>
      <c r="M5" s="264" t="s">
        <v>574</v>
      </c>
      <c r="N5" s="265">
        <f>SUM(N6:N10)</f>
        <v>6</v>
      </c>
      <c r="O5" s="265">
        <f>SUM(O6:O10)</f>
        <v>58.35</v>
      </c>
      <c r="P5" s="265">
        <f>SUM(P6:P10)</f>
        <v>5.4</v>
      </c>
      <c r="Q5" s="265">
        <f>SUM(Q6:Q10)</f>
        <v>69.75</v>
      </c>
      <c r="R5" s="184"/>
      <c r="S5" s="184"/>
      <c r="T5" s="184"/>
      <c r="U5" s="184"/>
    </row>
    <row r="6" spans="1:21" x14ac:dyDescent="0.3">
      <c r="A6" s="261" t="s">
        <v>575</v>
      </c>
      <c r="B6" s="263">
        <f>H60</f>
        <v>36.766666666666666</v>
      </c>
      <c r="C6" s="263">
        <f t="shared" ref="C6:D6" si="0">I60</f>
        <v>32.683333333333337</v>
      </c>
      <c r="D6" s="263">
        <f t="shared" si="0"/>
        <v>4</v>
      </c>
      <c r="E6" s="263">
        <f t="shared" ref="E6:E21" si="1">SUM(B6:D6)</f>
        <v>73.45</v>
      </c>
      <c r="F6" s="182"/>
      <c r="G6" s="266" t="s">
        <v>576</v>
      </c>
      <c r="H6" s="266">
        <f>Нетто!AI6</f>
        <v>7.6</v>
      </c>
      <c r="I6" s="266">
        <f>Нетто!AI8</f>
        <v>6.4</v>
      </c>
      <c r="J6" s="266">
        <f>Нетто!AI10</f>
        <v>0.3</v>
      </c>
      <c r="K6" s="265">
        <f>SUM(H6:J6)</f>
        <v>14.3</v>
      </c>
      <c r="L6" s="183"/>
      <c r="M6" s="266" t="s">
        <v>577</v>
      </c>
      <c r="N6" s="266">
        <f>Нетто!M6+Нетто!N6</f>
        <v>6</v>
      </c>
      <c r="O6" s="266">
        <f>Нетто!M8+Нетто!N8</f>
        <v>50.4</v>
      </c>
      <c r="P6" s="266">
        <f>Нетто!M10+Нетто!N10</f>
        <v>5.4</v>
      </c>
      <c r="Q6" s="265">
        <f>SUM(N6:P6)</f>
        <v>61.8</v>
      </c>
      <c r="R6" s="184"/>
      <c r="S6" s="184"/>
      <c r="T6" s="184"/>
      <c r="U6" s="184"/>
    </row>
    <row r="7" spans="1:21" x14ac:dyDescent="0.3">
      <c r="A7" s="261" t="s">
        <v>371</v>
      </c>
      <c r="B7" s="262">
        <f>Нетто!BA6</f>
        <v>10.8</v>
      </c>
      <c r="C7" s="262">
        <f>Нетто!BA8</f>
        <v>6.4</v>
      </c>
      <c r="D7" s="262">
        <f>Нетто!BA10</f>
        <v>21.66</v>
      </c>
      <c r="E7" s="263">
        <f t="shared" si="1"/>
        <v>38.86</v>
      </c>
      <c r="F7" s="182"/>
      <c r="G7" s="266" t="s">
        <v>578</v>
      </c>
      <c r="H7" s="266">
        <f>Нетто!AD6</f>
        <v>5.45</v>
      </c>
      <c r="I7" s="266">
        <f>Нетто!AD8</f>
        <v>12.7</v>
      </c>
      <c r="J7" s="266">
        <f>Нетто!AD10</f>
        <v>0</v>
      </c>
      <c r="K7" s="265">
        <f t="shared" ref="K7:K17" si="2">SUM(H7:J7)</f>
        <v>18.149999999999999</v>
      </c>
      <c r="L7" s="183"/>
      <c r="M7" s="266" t="s">
        <v>579</v>
      </c>
      <c r="N7" s="266"/>
      <c r="O7" s="266"/>
      <c r="P7" s="266"/>
      <c r="Q7" s="265">
        <f t="shared" ref="Q7:Q10" si="3">SUM(N7:P7)</f>
        <v>0</v>
      </c>
      <c r="R7" s="184"/>
      <c r="S7" s="184"/>
      <c r="T7" s="184"/>
      <c r="U7" s="184"/>
    </row>
    <row r="8" spans="1:21" x14ac:dyDescent="0.3">
      <c r="A8" s="261" t="s">
        <v>580</v>
      </c>
      <c r="B8" s="262"/>
      <c r="C8" s="262"/>
      <c r="D8" s="262"/>
      <c r="E8" s="263">
        <f t="shared" si="1"/>
        <v>0</v>
      </c>
      <c r="F8" s="182"/>
      <c r="G8" s="266" t="s">
        <v>581</v>
      </c>
      <c r="H8" s="266">
        <f>Нетто!AE6</f>
        <v>1.35</v>
      </c>
      <c r="I8" s="266">
        <f>Нетто!AE8</f>
        <v>0</v>
      </c>
      <c r="J8" s="266">
        <f>Нетто!AE10</f>
        <v>1.2</v>
      </c>
      <c r="K8" s="265">
        <f t="shared" si="2"/>
        <v>2.5499999999999998</v>
      </c>
      <c r="L8" s="183"/>
      <c r="M8" s="266" t="s">
        <v>582</v>
      </c>
      <c r="N8" s="266">
        <f>Нетто!BO6</f>
        <v>0</v>
      </c>
      <c r="O8" s="266">
        <f>Нетто!BO8</f>
        <v>7.95</v>
      </c>
      <c r="P8" s="266">
        <f>Нетто!BO10</f>
        <v>0</v>
      </c>
      <c r="Q8" s="265">
        <f t="shared" si="3"/>
        <v>7.95</v>
      </c>
      <c r="R8" s="184"/>
      <c r="S8" s="184"/>
      <c r="T8" s="184"/>
      <c r="U8" s="184"/>
    </row>
    <row r="9" spans="1:21" x14ac:dyDescent="0.3">
      <c r="A9" s="261" t="s">
        <v>583</v>
      </c>
      <c r="B9" s="263">
        <f>H5</f>
        <v>21.549999999999997</v>
      </c>
      <c r="C9" s="263">
        <f t="shared" ref="C9:D9" si="4">I5</f>
        <v>23.1</v>
      </c>
      <c r="D9" s="263">
        <f t="shared" si="4"/>
        <v>1.5</v>
      </c>
      <c r="E9" s="263">
        <f t="shared" si="1"/>
        <v>46.15</v>
      </c>
      <c r="F9" s="182"/>
      <c r="G9" s="266" t="s">
        <v>584</v>
      </c>
      <c r="H9" s="266">
        <f>Нетто!AG6</f>
        <v>2.5</v>
      </c>
      <c r="I9" s="266">
        <f>Нетто!AG8</f>
        <v>0</v>
      </c>
      <c r="J9" s="266">
        <f>Нетто!AG10</f>
        <v>0</v>
      </c>
      <c r="K9" s="265">
        <f t="shared" si="2"/>
        <v>2.5</v>
      </c>
      <c r="L9" s="183"/>
      <c r="M9" s="266" t="s">
        <v>585</v>
      </c>
      <c r="N9" s="266"/>
      <c r="O9" s="266"/>
      <c r="P9" s="266"/>
      <c r="Q9" s="265">
        <f t="shared" si="3"/>
        <v>0</v>
      </c>
      <c r="R9" s="184"/>
      <c r="S9" s="184"/>
      <c r="T9" s="184"/>
      <c r="U9" s="184"/>
    </row>
    <row r="10" spans="1:21" x14ac:dyDescent="0.3">
      <c r="A10" s="261" t="s">
        <v>370</v>
      </c>
      <c r="B10" s="262">
        <f>Нетто!BJ6+Нетто!I6</f>
        <v>7.2</v>
      </c>
      <c r="C10" s="262">
        <f>Нетто!I8+Нетто!BJ8</f>
        <v>11.8</v>
      </c>
      <c r="D10" s="262">
        <f>Нетто!BJ10+Нетто!I10</f>
        <v>0</v>
      </c>
      <c r="E10" s="263">
        <f t="shared" si="1"/>
        <v>19</v>
      </c>
      <c r="F10" s="182"/>
      <c r="G10" s="266" t="s">
        <v>586</v>
      </c>
      <c r="H10" s="266">
        <f>Нетто!AH6</f>
        <v>0.95</v>
      </c>
      <c r="I10" s="266">
        <f>Нетто!AH8</f>
        <v>0</v>
      </c>
      <c r="J10" s="266">
        <f>Нетто!AH10</f>
        <v>0</v>
      </c>
      <c r="K10" s="265">
        <f t="shared" si="2"/>
        <v>0.95</v>
      </c>
      <c r="L10" s="183"/>
      <c r="M10" s="266" t="s">
        <v>587</v>
      </c>
      <c r="N10" s="266"/>
      <c r="O10" s="266"/>
      <c r="P10" s="266"/>
      <c r="Q10" s="265">
        <f t="shared" si="3"/>
        <v>0</v>
      </c>
      <c r="R10" s="184"/>
      <c r="S10" s="184"/>
      <c r="T10" s="184"/>
      <c r="U10" s="184"/>
    </row>
    <row r="11" spans="1:21" x14ac:dyDescent="0.3">
      <c r="A11" s="261" t="s">
        <v>588</v>
      </c>
      <c r="B11" s="262">
        <f>Нетто!AB6</f>
        <v>31.2</v>
      </c>
      <c r="C11" s="262">
        <f>Нетто!AB8</f>
        <v>135.19</v>
      </c>
      <c r="D11" s="262">
        <f>Нетто!AB10</f>
        <v>0</v>
      </c>
      <c r="E11" s="263">
        <f t="shared" si="1"/>
        <v>166.39</v>
      </c>
      <c r="F11" s="182"/>
      <c r="G11" s="266" t="s">
        <v>589</v>
      </c>
      <c r="H11" s="266">
        <f>Нетто!AF6</f>
        <v>0</v>
      </c>
      <c r="I11" s="266">
        <f>Нетто!AF8</f>
        <v>0.5</v>
      </c>
      <c r="J11" s="266">
        <f>Нетто!AF10</f>
        <v>0</v>
      </c>
      <c r="K11" s="265">
        <f t="shared" si="2"/>
        <v>0.5</v>
      </c>
      <c r="L11" s="183"/>
      <c r="M11" s="185"/>
      <c r="N11" s="185"/>
      <c r="O11" s="185"/>
      <c r="P11" s="185"/>
      <c r="Q11" s="186"/>
      <c r="R11" s="184"/>
      <c r="S11" s="184"/>
      <c r="T11" s="184"/>
      <c r="U11" s="184"/>
    </row>
    <row r="12" spans="1:21" ht="33" x14ac:dyDescent="0.3">
      <c r="A12" s="261" t="s">
        <v>590</v>
      </c>
      <c r="B12" s="263">
        <f>H43</f>
        <v>17.395000000000003</v>
      </c>
      <c r="C12" s="263">
        <f t="shared" ref="C12:D12" si="5">I43</f>
        <v>111.70500000000001</v>
      </c>
      <c r="D12" s="263">
        <f t="shared" si="5"/>
        <v>0.96</v>
      </c>
      <c r="E12" s="263">
        <f>SUM(B12:D12)</f>
        <v>130.06000000000003</v>
      </c>
      <c r="F12" s="182"/>
      <c r="G12" s="266" t="s">
        <v>591</v>
      </c>
      <c r="H12" s="266"/>
      <c r="I12" s="266"/>
      <c r="J12" s="266"/>
      <c r="K12" s="265">
        <f t="shared" si="2"/>
        <v>0</v>
      </c>
      <c r="L12" s="183"/>
      <c r="M12" s="266" t="s">
        <v>355</v>
      </c>
      <c r="N12" s="267" t="s">
        <v>570</v>
      </c>
      <c r="O12" s="267" t="s">
        <v>571</v>
      </c>
      <c r="P12" s="259" t="s">
        <v>18</v>
      </c>
      <c r="Q12" s="268" t="s">
        <v>592</v>
      </c>
      <c r="R12" s="184"/>
      <c r="S12" s="184"/>
      <c r="T12" s="184"/>
      <c r="U12" s="184"/>
    </row>
    <row r="13" spans="1:21" x14ac:dyDescent="0.3">
      <c r="A13" s="261" t="s">
        <v>593</v>
      </c>
      <c r="B13" s="263">
        <f>N40</f>
        <v>0</v>
      </c>
      <c r="C13" s="263">
        <f t="shared" ref="C13:D13" si="6">O40</f>
        <v>41.75</v>
      </c>
      <c r="D13" s="263">
        <f t="shared" si="6"/>
        <v>0</v>
      </c>
      <c r="E13" s="263">
        <f t="shared" si="1"/>
        <v>41.75</v>
      </c>
      <c r="F13" s="182"/>
      <c r="G13" s="266" t="s">
        <v>709</v>
      </c>
      <c r="H13" s="266">
        <f>Нетто!BC6</f>
        <v>2</v>
      </c>
      <c r="I13" s="266">
        <f>Нетто!BC8</f>
        <v>0</v>
      </c>
      <c r="J13" s="266">
        <f>Нетто!BC10</f>
        <v>0</v>
      </c>
      <c r="K13" s="265">
        <f t="shared" si="2"/>
        <v>2</v>
      </c>
      <c r="L13" s="183"/>
      <c r="M13" s="264" t="s">
        <v>574</v>
      </c>
      <c r="N13" s="265">
        <f>SUM(N14:N16)</f>
        <v>10</v>
      </c>
      <c r="O13" s="265">
        <f>SUM(O14:O16)</f>
        <v>0</v>
      </c>
      <c r="P13" s="265">
        <f>SUM(P14:P16)</f>
        <v>1.5</v>
      </c>
      <c r="Q13" s="265">
        <f>SUM(Q14:Q16)</f>
        <v>11.5</v>
      </c>
      <c r="R13" s="184"/>
      <c r="S13" s="184"/>
      <c r="T13" s="184"/>
      <c r="U13" s="184"/>
    </row>
    <row r="14" spans="1:21" x14ac:dyDescent="0.3">
      <c r="A14" s="261" t="s">
        <v>594</v>
      </c>
      <c r="B14" s="263">
        <f>H20</f>
        <v>106.3</v>
      </c>
      <c r="C14" s="263">
        <f t="shared" ref="C14:D14" si="7">I20</f>
        <v>108.9</v>
      </c>
      <c r="D14" s="263">
        <f t="shared" si="7"/>
        <v>111.4</v>
      </c>
      <c r="E14" s="263">
        <f t="shared" si="1"/>
        <v>326.60000000000002</v>
      </c>
      <c r="F14" s="182"/>
      <c r="G14" s="266" t="s">
        <v>706</v>
      </c>
      <c r="H14" s="266">
        <f>Нетто!CE6</f>
        <v>1.7</v>
      </c>
      <c r="I14" s="266">
        <f>Нетто!CE8</f>
        <v>0</v>
      </c>
      <c r="J14" s="266">
        <f>Нетто!CE10</f>
        <v>0</v>
      </c>
      <c r="K14" s="265">
        <f t="shared" si="2"/>
        <v>1.7</v>
      </c>
      <c r="L14" s="183"/>
      <c r="M14" s="266" t="s">
        <v>595</v>
      </c>
      <c r="N14" s="266"/>
      <c r="O14" s="266"/>
      <c r="P14" s="266"/>
      <c r="Q14" s="265">
        <f>SUM(N14:P14)</f>
        <v>0</v>
      </c>
      <c r="R14" s="184"/>
      <c r="S14" s="184"/>
      <c r="T14" s="184"/>
      <c r="U14" s="184"/>
    </row>
    <row r="15" spans="1:21" x14ac:dyDescent="0.3">
      <c r="A15" s="261" t="s">
        <v>596</v>
      </c>
      <c r="B15" s="262"/>
      <c r="C15" s="262"/>
      <c r="D15" s="262"/>
      <c r="E15" s="263">
        <f t="shared" si="1"/>
        <v>0</v>
      </c>
      <c r="F15" s="182"/>
      <c r="G15" s="266" t="s">
        <v>597</v>
      </c>
      <c r="H15" s="266"/>
      <c r="I15" s="266"/>
      <c r="J15" s="266"/>
      <c r="K15" s="265">
        <f t="shared" si="2"/>
        <v>0</v>
      </c>
      <c r="L15" s="183"/>
      <c r="M15" s="266" t="s">
        <v>598</v>
      </c>
      <c r="N15" s="266">
        <f>Нетто!BL6</f>
        <v>10</v>
      </c>
      <c r="O15" s="266">
        <f>Нетто!BL8</f>
        <v>0</v>
      </c>
      <c r="P15" s="266">
        <f>Нетто!BL10</f>
        <v>0</v>
      </c>
      <c r="Q15" s="265">
        <f t="shared" ref="Q15" si="8">SUM(N15:P15)</f>
        <v>10</v>
      </c>
      <c r="R15" s="184"/>
      <c r="S15" s="184"/>
      <c r="T15" s="184"/>
      <c r="U15" s="184"/>
    </row>
    <row r="16" spans="1:21" x14ac:dyDescent="0.3">
      <c r="A16" s="261" t="s">
        <v>599</v>
      </c>
      <c r="B16" s="263">
        <f>N48</f>
        <v>0.43499999999999994</v>
      </c>
      <c r="C16" s="263">
        <f>O48</f>
        <v>5.7</v>
      </c>
      <c r="D16" s="263">
        <f>P48</f>
        <v>0</v>
      </c>
      <c r="E16" s="263">
        <f t="shared" si="1"/>
        <v>6.1349999999999998</v>
      </c>
      <c r="F16" s="182"/>
      <c r="G16" s="266" t="s">
        <v>600</v>
      </c>
      <c r="H16" s="266">
        <f>Нетто!P6</f>
        <v>0</v>
      </c>
      <c r="I16" s="266">
        <f>Нетто!P8</f>
        <v>1</v>
      </c>
      <c r="J16" s="266">
        <f>Нетто!P10</f>
        <v>0</v>
      </c>
      <c r="K16" s="265">
        <f t="shared" si="2"/>
        <v>1</v>
      </c>
      <c r="L16" s="183"/>
      <c r="M16" s="266" t="s">
        <v>508</v>
      </c>
      <c r="N16" s="266">
        <f>Нетто!J6</f>
        <v>0</v>
      </c>
      <c r="O16" s="266">
        <f>Нетто!J8</f>
        <v>0</v>
      </c>
      <c r="P16" s="266">
        <f>Нетто!J10</f>
        <v>1.5</v>
      </c>
      <c r="Q16" s="265">
        <f>SUM(N16:P16)</f>
        <v>1.5</v>
      </c>
      <c r="R16" s="184"/>
      <c r="S16" s="184"/>
      <c r="T16" s="184"/>
      <c r="U16" s="184"/>
    </row>
    <row r="17" spans="1:21" x14ac:dyDescent="0.3">
      <c r="A17" s="261" t="s">
        <v>553</v>
      </c>
      <c r="B17" s="262">
        <f>Нетто!CI6</f>
        <v>0.6</v>
      </c>
      <c r="C17" s="262">
        <f>Нетто!CI8</f>
        <v>2.4</v>
      </c>
      <c r="D17" s="262">
        <f>Нетто!CI10</f>
        <v>0.3</v>
      </c>
      <c r="E17" s="263">
        <f t="shared" si="1"/>
        <v>3.3</v>
      </c>
      <c r="F17" s="182"/>
      <c r="G17" s="266" t="s">
        <v>601</v>
      </c>
      <c r="H17" s="266">
        <f>Нетто!CA6</f>
        <v>0</v>
      </c>
      <c r="I17" s="266">
        <f>Нетто!CA8</f>
        <v>2.5</v>
      </c>
      <c r="J17" s="266">
        <f>Нетто!CA10</f>
        <v>0</v>
      </c>
      <c r="K17" s="265">
        <f t="shared" si="2"/>
        <v>2.5</v>
      </c>
      <c r="L17" s="183"/>
      <c r="M17" s="183"/>
      <c r="N17" s="183"/>
      <c r="O17" s="183"/>
      <c r="P17" s="183"/>
      <c r="Q17" s="186"/>
      <c r="R17" s="184"/>
      <c r="S17" s="184"/>
      <c r="T17" s="184"/>
      <c r="U17" s="184"/>
    </row>
    <row r="18" spans="1:21" x14ac:dyDescent="0.3">
      <c r="A18" s="261" t="s">
        <v>602</v>
      </c>
      <c r="B18" s="262">
        <f>Нетто!AK6+Нетто!AR6</f>
        <v>0.85</v>
      </c>
      <c r="C18" s="262"/>
      <c r="D18" s="262"/>
      <c r="E18" s="263">
        <f t="shared" si="1"/>
        <v>0.85</v>
      </c>
      <c r="F18" s="182"/>
      <c r="G18" s="183"/>
      <c r="H18" s="183"/>
      <c r="I18" s="183"/>
      <c r="J18" s="183"/>
      <c r="K18" s="187"/>
      <c r="L18" s="187"/>
      <c r="M18" s="266" t="s">
        <v>603</v>
      </c>
      <c r="N18" s="267" t="s">
        <v>570</v>
      </c>
      <c r="O18" s="267" t="s">
        <v>571</v>
      </c>
      <c r="P18" s="259" t="s">
        <v>18</v>
      </c>
      <c r="Q18" s="268" t="s">
        <v>572</v>
      </c>
      <c r="R18" s="184"/>
      <c r="S18" s="184"/>
      <c r="T18" s="184"/>
      <c r="U18" s="184"/>
    </row>
    <row r="19" spans="1:21" ht="33" x14ac:dyDescent="0.3">
      <c r="A19" s="261" t="s">
        <v>604</v>
      </c>
      <c r="B19" s="262">
        <f>Нетто!BS6</f>
        <v>0</v>
      </c>
      <c r="C19" s="262">
        <f>Нетто!BS8</f>
        <v>20</v>
      </c>
      <c r="D19" s="262">
        <f>Нетто!BS10</f>
        <v>40</v>
      </c>
      <c r="E19" s="263">
        <f t="shared" si="1"/>
        <v>60</v>
      </c>
      <c r="F19" s="182"/>
      <c r="G19" s="266" t="s">
        <v>594</v>
      </c>
      <c r="H19" s="267" t="s">
        <v>570</v>
      </c>
      <c r="I19" s="267" t="s">
        <v>571</v>
      </c>
      <c r="J19" s="259" t="s">
        <v>18</v>
      </c>
      <c r="K19" s="268" t="s">
        <v>572</v>
      </c>
      <c r="L19" s="183"/>
      <c r="M19" s="264" t="s">
        <v>574</v>
      </c>
      <c r="N19" s="265">
        <f>SUM(N20:N23)</f>
        <v>1.4</v>
      </c>
      <c r="O19" s="265">
        <f>SUM(O20:O23)</f>
        <v>8.1</v>
      </c>
      <c r="P19" s="265">
        <f>SUM(P20:P23)</f>
        <v>1.5</v>
      </c>
      <c r="Q19" s="265">
        <f>SUM(Q20:Q23)</f>
        <v>11</v>
      </c>
      <c r="R19" s="184"/>
      <c r="S19" s="184"/>
      <c r="T19" s="184"/>
      <c r="U19" s="184"/>
    </row>
    <row r="20" spans="1:21" x14ac:dyDescent="0.3">
      <c r="A20" s="261" t="s">
        <v>605</v>
      </c>
      <c r="B20" s="263">
        <f>N5</f>
        <v>6</v>
      </c>
      <c r="C20" s="263">
        <f t="shared" ref="C20:D20" si="9">O5</f>
        <v>58.35</v>
      </c>
      <c r="D20" s="263">
        <f t="shared" si="9"/>
        <v>5.4</v>
      </c>
      <c r="E20" s="263">
        <f t="shared" si="1"/>
        <v>69.75</v>
      </c>
      <c r="F20" s="182"/>
      <c r="G20" s="264" t="s">
        <v>574</v>
      </c>
      <c r="H20" s="265">
        <f>SUM(H21:H34)</f>
        <v>106.3</v>
      </c>
      <c r="I20" s="265">
        <f>SUM(I21:I34)</f>
        <v>108.9</v>
      </c>
      <c r="J20" s="265">
        <f>SUM(J21:J34)</f>
        <v>111.4</v>
      </c>
      <c r="K20" s="265">
        <f>SUM(K21:K34)</f>
        <v>326.59999999999997</v>
      </c>
      <c r="L20" s="183"/>
      <c r="M20" s="266" t="s">
        <v>606</v>
      </c>
      <c r="N20" s="266">
        <f>Нетто!AW6</f>
        <v>1.4</v>
      </c>
      <c r="O20" s="266">
        <f>Нетто!AW8</f>
        <v>5</v>
      </c>
      <c r="P20" s="266">
        <f>Нетто!AW10</f>
        <v>0</v>
      </c>
      <c r="Q20" s="265">
        <f>SUM(N20:P20)</f>
        <v>6.4</v>
      </c>
      <c r="R20" s="184"/>
      <c r="S20" s="184"/>
      <c r="T20" s="184"/>
      <c r="U20" s="184"/>
    </row>
    <row r="21" spans="1:21" x14ac:dyDescent="0.3">
      <c r="A21" s="261" t="s">
        <v>607</v>
      </c>
      <c r="B21" s="263">
        <f>H37</f>
        <v>0.85</v>
      </c>
      <c r="C21" s="263">
        <f t="shared" ref="C21:D21" si="10">I37</f>
        <v>6.25</v>
      </c>
      <c r="D21" s="263">
        <f t="shared" si="10"/>
        <v>0</v>
      </c>
      <c r="E21" s="263">
        <f t="shared" si="1"/>
        <v>7.1</v>
      </c>
      <c r="F21" s="182"/>
      <c r="G21" s="266" t="s">
        <v>189</v>
      </c>
      <c r="H21" s="266">
        <f>Нетто!B6</f>
        <v>0</v>
      </c>
      <c r="I21" s="266">
        <f>Нетто!B8</f>
        <v>0</v>
      </c>
      <c r="J21" s="266">
        <f>Нетто!B10</f>
        <v>22.5</v>
      </c>
      <c r="K21" s="265">
        <f>SUM(H21:J21)</f>
        <v>22.5</v>
      </c>
      <c r="L21" s="183"/>
      <c r="M21" s="266" t="s">
        <v>608</v>
      </c>
      <c r="N21" s="266"/>
      <c r="O21" s="266"/>
      <c r="P21" s="266"/>
      <c r="Q21" s="265">
        <f t="shared" ref="Q21:Q22" si="11">SUM(N21:P21)</f>
        <v>0</v>
      </c>
      <c r="R21" s="184"/>
      <c r="S21" s="184"/>
      <c r="T21" s="184"/>
      <c r="U21" s="184"/>
    </row>
    <row r="22" spans="1:21" x14ac:dyDescent="0.3">
      <c r="A22" s="261" t="s">
        <v>609</v>
      </c>
      <c r="B22" s="263">
        <f>N33</f>
        <v>21.365600000000004</v>
      </c>
      <c r="C22" s="263">
        <f t="shared" ref="C22:D22" si="12">O33</f>
        <v>53.096000000000004</v>
      </c>
      <c r="D22" s="263">
        <f t="shared" si="12"/>
        <v>0</v>
      </c>
      <c r="E22" s="263">
        <f t="shared" ref="E22:E42" si="13">SUM(B22:D22)</f>
        <v>74.461600000000004</v>
      </c>
      <c r="F22" s="182"/>
      <c r="G22" s="266" t="s">
        <v>610</v>
      </c>
      <c r="H22" s="266"/>
      <c r="I22" s="266"/>
      <c r="J22" s="266"/>
      <c r="K22" s="265">
        <f t="shared" ref="K22:K34" si="14">SUM(H22:J22)</f>
        <v>0</v>
      </c>
      <c r="L22" s="183"/>
      <c r="M22" s="266" t="s">
        <v>611</v>
      </c>
      <c r="N22" s="266"/>
      <c r="O22" s="266"/>
      <c r="P22" s="266"/>
      <c r="Q22" s="265">
        <f t="shared" si="11"/>
        <v>0</v>
      </c>
      <c r="R22" s="184"/>
      <c r="S22" s="184"/>
      <c r="T22" s="184"/>
      <c r="U22" s="184"/>
    </row>
    <row r="23" spans="1:21" x14ac:dyDescent="0.3">
      <c r="A23" s="261" t="s">
        <v>612</v>
      </c>
      <c r="B23" s="263">
        <f>N19</f>
        <v>1.4</v>
      </c>
      <c r="C23" s="263">
        <f t="shared" ref="C23:D23" si="15">O19</f>
        <v>8.1</v>
      </c>
      <c r="D23" s="263">
        <f t="shared" si="15"/>
        <v>1.5</v>
      </c>
      <c r="E23" s="263">
        <f t="shared" si="13"/>
        <v>11</v>
      </c>
      <c r="F23" s="182"/>
      <c r="G23" s="266" t="s">
        <v>190</v>
      </c>
      <c r="H23" s="266">
        <f>Нетто!AC6</f>
        <v>0</v>
      </c>
      <c r="I23" s="266">
        <f>Нетто!AC8</f>
        <v>0</v>
      </c>
      <c r="J23" s="266">
        <f>Нетто!AC10</f>
        <v>25</v>
      </c>
      <c r="K23" s="265">
        <f t="shared" si="14"/>
        <v>25</v>
      </c>
      <c r="L23" s="183"/>
      <c r="M23" s="266" t="s">
        <v>613</v>
      </c>
      <c r="N23" s="266">
        <f>Нетто!BB6+Нетто!V6</f>
        <v>0</v>
      </c>
      <c r="O23" s="266">
        <f>Нетто!BB8+Нетто!V8</f>
        <v>3.1</v>
      </c>
      <c r="P23" s="266">
        <f>Нетто!BB10+Нетто!V10</f>
        <v>1.5</v>
      </c>
      <c r="Q23" s="265">
        <f>SUM(N23:P23)</f>
        <v>4.5999999999999996</v>
      </c>
      <c r="R23" s="184"/>
      <c r="S23" s="184"/>
      <c r="T23" s="184"/>
      <c r="U23" s="184"/>
    </row>
    <row r="24" spans="1:21" x14ac:dyDescent="0.3">
      <c r="A24" s="261" t="s">
        <v>614</v>
      </c>
      <c r="B24" s="263">
        <f>N26</f>
        <v>0.7</v>
      </c>
      <c r="C24" s="263">
        <f t="shared" ref="C24:D24" si="16">O26</f>
        <v>6.4399999999999995</v>
      </c>
      <c r="D24" s="263">
        <f t="shared" si="16"/>
        <v>0</v>
      </c>
      <c r="E24" s="263">
        <f t="shared" si="13"/>
        <v>7.14</v>
      </c>
      <c r="F24" s="182"/>
      <c r="G24" s="266" t="s">
        <v>528</v>
      </c>
      <c r="H24" s="266">
        <f>Нетто!AO6</f>
        <v>2.1</v>
      </c>
      <c r="I24" s="266">
        <f>Нетто!AO8</f>
        <v>0</v>
      </c>
      <c r="J24" s="266">
        <f>Нетто!AO10</f>
        <v>1.4</v>
      </c>
      <c r="K24" s="265">
        <f t="shared" si="14"/>
        <v>3.5</v>
      </c>
      <c r="L24" s="183"/>
      <c r="M24" s="184"/>
      <c r="N24" s="184"/>
      <c r="O24" s="184"/>
      <c r="P24" s="184"/>
      <c r="Q24" s="186"/>
      <c r="R24" s="184"/>
      <c r="S24" s="184"/>
      <c r="T24" s="184"/>
      <c r="U24" s="184"/>
    </row>
    <row r="25" spans="1:21" x14ac:dyDescent="0.3">
      <c r="A25" s="261" t="s">
        <v>615</v>
      </c>
      <c r="B25" s="263">
        <f>N13</f>
        <v>10</v>
      </c>
      <c r="C25" s="263">
        <f t="shared" ref="C25:D25" si="17">O13</f>
        <v>0</v>
      </c>
      <c r="D25" s="263">
        <f t="shared" si="17"/>
        <v>1.5</v>
      </c>
      <c r="E25" s="263">
        <f>SUM(B25:D25)</f>
        <v>11.5</v>
      </c>
      <c r="F25" s="182"/>
      <c r="G25" s="266" t="s">
        <v>616</v>
      </c>
      <c r="H25" s="266">
        <f>Нетто!R6</f>
        <v>0</v>
      </c>
      <c r="I25" s="266">
        <f>Нетто!R8</f>
        <v>0</v>
      </c>
      <c r="J25" s="266">
        <f>Нетто!R10</f>
        <v>2.5</v>
      </c>
      <c r="K25" s="265">
        <f t="shared" si="14"/>
        <v>2.5</v>
      </c>
      <c r="L25" s="183"/>
      <c r="M25" s="266" t="s">
        <v>617</v>
      </c>
      <c r="N25" s="267" t="s">
        <v>570</v>
      </c>
      <c r="O25" s="267" t="s">
        <v>571</v>
      </c>
      <c r="P25" s="259" t="s">
        <v>18</v>
      </c>
      <c r="Q25" s="268" t="s">
        <v>592</v>
      </c>
      <c r="R25" s="184"/>
      <c r="S25" s="184"/>
      <c r="T25" s="184"/>
      <c r="U25" s="184"/>
    </row>
    <row r="26" spans="1:21" x14ac:dyDescent="0.3">
      <c r="A26" s="261" t="s">
        <v>618</v>
      </c>
      <c r="B26" s="263">
        <f>N57</f>
        <v>84.2</v>
      </c>
      <c r="C26" s="263">
        <f t="shared" ref="C26:D26" si="18">O57</f>
        <v>4.2</v>
      </c>
      <c r="D26" s="263">
        <f t="shared" si="18"/>
        <v>28.6</v>
      </c>
      <c r="E26" s="263">
        <f t="shared" si="13"/>
        <v>117</v>
      </c>
      <c r="F26" s="182"/>
      <c r="G26" s="266" t="s">
        <v>619</v>
      </c>
      <c r="H26" s="266">
        <f>Нетто!D6</f>
        <v>0</v>
      </c>
      <c r="I26" s="266">
        <f>Нетто!D8</f>
        <v>0</v>
      </c>
      <c r="J26" s="266">
        <f>Нетто!D10</f>
        <v>10</v>
      </c>
      <c r="K26" s="265">
        <f t="shared" si="14"/>
        <v>10</v>
      </c>
      <c r="L26" s="183"/>
      <c r="M26" s="266" t="s">
        <v>574</v>
      </c>
      <c r="N26" s="265">
        <f>N27*0.5+N28+N29*0.5+N30</f>
        <v>0.7</v>
      </c>
      <c r="O26" s="265">
        <f>O27*0.5+O28+O29*0.5+O30</f>
        <v>6.4399999999999995</v>
      </c>
      <c r="P26" s="265">
        <f>P27*0.5+P28+P29*0.5+P30</f>
        <v>0</v>
      </c>
      <c r="Q26" s="265">
        <f>Q27*0.5+Q28+Q29*0.5+Q30</f>
        <v>7.14</v>
      </c>
      <c r="R26" s="188">
        <f>SUM(Q27:Q30)</f>
        <v>14.28</v>
      </c>
      <c r="S26" s="184"/>
      <c r="T26" s="184"/>
      <c r="U26" s="184"/>
    </row>
    <row r="27" spans="1:21" x14ac:dyDescent="0.3">
      <c r="A27" s="261" t="s">
        <v>620</v>
      </c>
      <c r="B27" s="262">
        <f>Нетто!C6+Нетто!H6+Нетто!W6+Нетто!BK6+Нетто!BR6</f>
        <v>0</v>
      </c>
      <c r="C27" s="262">
        <f>Нетто!BR8+Нетто!BK8+Нетто!H8+Нетто!W8+Нетто!C8</f>
        <v>0</v>
      </c>
      <c r="D27" s="262">
        <f>Нетто!C10+Нетто!H10+Нетто!W10+Нетто!BK10+Нетто!BR10</f>
        <v>100</v>
      </c>
      <c r="E27" s="263">
        <f t="shared" si="13"/>
        <v>100</v>
      </c>
      <c r="F27" s="182"/>
      <c r="G27" s="266" t="s">
        <v>554</v>
      </c>
      <c r="H27" s="266">
        <f>Нетто!CK6</f>
        <v>50</v>
      </c>
      <c r="I27" s="266">
        <f>Нетто!CK8</f>
        <v>50.9</v>
      </c>
      <c r="J27" s="266">
        <f>Нетто!CK10</f>
        <v>5</v>
      </c>
      <c r="K27" s="265">
        <f t="shared" si="14"/>
        <v>105.9</v>
      </c>
      <c r="L27" s="183"/>
      <c r="M27" s="266" t="s">
        <v>621</v>
      </c>
      <c r="N27" s="266">
        <f>Нетто!O6</f>
        <v>1.4</v>
      </c>
      <c r="O27" s="266">
        <f>Нетто!O8</f>
        <v>10.379999999999999</v>
      </c>
      <c r="P27" s="266">
        <f>Нетто!O10</f>
        <v>0</v>
      </c>
      <c r="Q27" s="265">
        <f>SUM(N27:P27)</f>
        <v>11.78</v>
      </c>
      <c r="R27" s="184"/>
      <c r="S27" s="184"/>
      <c r="T27" s="184"/>
      <c r="U27" s="184"/>
    </row>
    <row r="28" spans="1:21" x14ac:dyDescent="0.3">
      <c r="A28" s="261" t="s">
        <v>350</v>
      </c>
      <c r="B28" s="262">
        <f>Нетто!BW6</f>
        <v>29.15</v>
      </c>
      <c r="C28" s="262">
        <f>Нетто!BW8</f>
        <v>0</v>
      </c>
      <c r="D28" s="262">
        <f>Нетто!BW10</f>
        <v>15.05</v>
      </c>
      <c r="E28" s="263">
        <f t="shared" si="13"/>
        <v>44.2</v>
      </c>
      <c r="F28" s="182"/>
      <c r="G28" s="266" t="s">
        <v>77</v>
      </c>
      <c r="H28" s="266">
        <f>Нетто!Q6</f>
        <v>50</v>
      </c>
      <c r="I28" s="266">
        <f>Нетто!Q8</f>
        <v>50</v>
      </c>
      <c r="J28" s="266">
        <f>Нетто!Q10</f>
        <v>25</v>
      </c>
      <c r="K28" s="265">
        <f t="shared" si="14"/>
        <v>125</v>
      </c>
      <c r="L28" s="183"/>
      <c r="M28" s="266" t="s">
        <v>622</v>
      </c>
      <c r="N28" s="266"/>
      <c r="O28" s="266"/>
      <c r="P28" s="266"/>
      <c r="Q28" s="265">
        <f t="shared" ref="Q28:Q30" si="19">SUM(N28:P28)</f>
        <v>0</v>
      </c>
      <c r="R28" s="184"/>
      <c r="S28" s="184"/>
      <c r="T28" s="184"/>
      <c r="U28" s="184"/>
    </row>
    <row r="29" spans="1:21" x14ac:dyDescent="0.3">
      <c r="A29" s="261" t="s">
        <v>623</v>
      </c>
      <c r="B29" s="262">
        <f>Нетто!BV6</f>
        <v>8.25</v>
      </c>
      <c r="C29" s="262">
        <f>Нетто!BV8</f>
        <v>1.55</v>
      </c>
      <c r="D29" s="262">
        <f>Нетто!BV10</f>
        <v>3.05</v>
      </c>
      <c r="E29" s="263">
        <f t="shared" si="13"/>
        <v>12.850000000000001</v>
      </c>
      <c r="F29" s="182"/>
      <c r="G29" s="266" t="s">
        <v>624</v>
      </c>
      <c r="H29" s="266"/>
      <c r="I29" s="266"/>
      <c r="J29" s="266"/>
      <c r="K29" s="265">
        <f t="shared" si="14"/>
        <v>0</v>
      </c>
      <c r="L29" s="183"/>
      <c r="M29" s="266" t="s">
        <v>625</v>
      </c>
      <c r="N29" s="266">
        <f>Нетто!BP6</f>
        <v>0</v>
      </c>
      <c r="O29" s="266">
        <f>Нетто!BP8</f>
        <v>2.5</v>
      </c>
      <c r="P29" s="266">
        <f>Нетто!BP10</f>
        <v>0</v>
      </c>
      <c r="Q29" s="265">
        <f t="shared" si="19"/>
        <v>2.5</v>
      </c>
      <c r="R29" s="184"/>
      <c r="S29" s="184"/>
      <c r="T29" s="184"/>
      <c r="U29" s="184"/>
    </row>
    <row r="30" spans="1:21" x14ac:dyDescent="0.3">
      <c r="A30" s="261" t="s">
        <v>351</v>
      </c>
      <c r="B30" s="262">
        <f>Нетто!BQ6</f>
        <v>1.55</v>
      </c>
      <c r="C30" s="262">
        <f>Нетто!BQ8</f>
        <v>11.2</v>
      </c>
      <c r="D30" s="262">
        <f>Нетто!BQ10</f>
        <v>0.95</v>
      </c>
      <c r="E30" s="263">
        <f t="shared" si="13"/>
        <v>13.7</v>
      </c>
      <c r="F30" s="182"/>
      <c r="G30" s="266" t="s">
        <v>626</v>
      </c>
      <c r="H30" s="266">
        <f>Нетто!L6</f>
        <v>2.5</v>
      </c>
      <c r="I30" s="266">
        <f>Нетто!L8</f>
        <v>2</v>
      </c>
      <c r="J30" s="266">
        <f>Нетто!L10</f>
        <v>0</v>
      </c>
      <c r="K30" s="265">
        <f t="shared" si="14"/>
        <v>4.5</v>
      </c>
      <c r="L30" s="183"/>
      <c r="M30" s="266"/>
      <c r="N30" s="266"/>
      <c r="O30" s="266"/>
      <c r="P30" s="266"/>
      <c r="Q30" s="265">
        <f t="shared" si="19"/>
        <v>0</v>
      </c>
      <c r="R30" s="184"/>
      <c r="S30" s="184"/>
      <c r="T30" s="184"/>
      <c r="U30" s="184"/>
    </row>
    <row r="31" spans="1:21" x14ac:dyDescent="0.3">
      <c r="A31" s="261" t="s">
        <v>67</v>
      </c>
      <c r="B31" s="262">
        <f>Нетто!AU6</f>
        <v>10.25</v>
      </c>
      <c r="C31" s="262">
        <f>Нетто!AU8</f>
        <v>4</v>
      </c>
      <c r="D31" s="262">
        <f>Нетто!AU10</f>
        <v>3.1</v>
      </c>
      <c r="E31" s="263">
        <f t="shared" si="13"/>
        <v>17.350000000000001</v>
      </c>
      <c r="F31" s="182"/>
      <c r="G31" s="266" t="s">
        <v>86</v>
      </c>
      <c r="H31" s="266">
        <f>Нетто!K6</f>
        <v>0</v>
      </c>
      <c r="I31" s="266">
        <f>Нетто!K8</f>
        <v>0</v>
      </c>
      <c r="J31" s="266">
        <f>Нетто!K10</f>
        <v>20</v>
      </c>
      <c r="K31" s="265">
        <f t="shared" si="14"/>
        <v>20</v>
      </c>
      <c r="L31" s="183"/>
      <c r="M31" s="183"/>
      <c r="N31" s="183"/>
      <c r="O31" s="183"/>
      <c r="P31" s="183"/>
      <c r="Q31" s="186"/>
      <c r="R31" s="184"/>
      <c r="S31" s="184"/>
      <c r="T31" s="184"/>
      <c r="U31" s="184"/>
    </row>
    <row r="32" spans="1:21" x14ac:dyDescent="0.3">
      <c r="A32" s="261" t="s">
        <v>375</v>
      </c>
      <c r="B32" s="262">
        <f>Нетто!AT6</f>
        <v>2.5499999999999998</v>
      </c>
      <c r="C32" s="262">
        <f>Нетто!AT8</f>
        <v>13.425000000000001</v>
      </c>
      <c r="D32" s="262">
        <f>Нетто!AT10</f>
        <v>1.8</v>
      </c>
      <c r="E32" s="263">
        <f t="shared" si="13"/>
        <v>17.775000000000002</v>
      </c>
      <c r="F32" s="182"/>
      <c r="G32" s="266" t="s">
        <v>710</v>
      </c>
      <c r="H32" s="266">
        <f>Нетто!CG6</f>
        <v>0</v>
      </c>
      <c r="I32" s="266">
        <f>Нетто!CG8</f>
        <v>2</v>
      </c>
      <c r="J32" s="266">
        <f>Нетто!CG10</f>
        <v>0</v>
      </c>
      <c r="K32" s="265">
        <f t="shared" si="14"/>
        <v>2</v>
      </c>
      <c r="L32" s="183"/>
      <c r="M32" s="266" t="s">
        <v>627</v>
      </c>
      <c r="N32" s="267" t="s">
        <v>570</v>
      </c>
      <c r="O32" s="267" t="s">
        <v>571</v>
      </c>
      <c r="P32" s="259" t="s">
        <v>18</v>
      </c>
      <c r="Q32" s="268" t="s">
        <v>572</v>
      </c>
      <c r="R32" s="184"/>
      <c r="S32" s="184"/>
      <c r="T32" s="184"/>
      <c r="U32" s="184"/>
    </row>
    <row r="33" spans="1:21" x14ac:dyDescent="0.3">
      <c r="A33" s="261" t="s">
        <v>374</v>
      </c>
      <c r="B33" s="262">
        <f>Нетто!AS6</f>
        <v>0.05</v>
      </c>
      <c r="C33" s="262">
        <f>Нетто!AS8</f>
        <v>0</v>
      </c>
      <c r="D33" s="262">
        <f>Нетто!AS10</f>
        <v>0</v>
      </c>
      <c r="E33" s="263">
        <f t="shared" si="13"/>
        <v>0.05</v>
      </c>
      <c r="F33" s="182"/>
      <c r="G33" s="266" t="s">
        <v>628</v>
      </c>
      <c r="H33" s="266">
        <f>Нетто!F6</f>
        <v>1.7</v>
      </c>
      <c r="I33" s="266">
        <f>Нетто!F8</f>
        <v>4</v>
      </c>
      <c r="J33" s="266">
        <f>Нетто!F10</f>
        <v>0</v>
      </c>
      <c r="K33" s="265">
        <f t="shared" si="14"/>
        <v>5.7</v>
      </c>
      <c r="L33" s="183"/>
      <c r="M33" s="264" t="s">
        <v>574</v>
      </c>
      <c r="N33" s="265">
        <f>N34*1.36+N35*1.36+N36+N37*1.36</f>
        <v>21.365600000000004</v>
      </c>
      <c r="O33" s="265">
        <f>O34*1.36+O35*1.36+O36+O37*1.36</f>
        <v>53.096000000000004</v>
      </c>
      <c r="P33" s="265">
        <f>P34*1.36+P35*1.36+P36+P37*1.36</f>
        <v>0</v>
      </c>
      <c r="Q33" s="265">
        <f>Q34*1.36+Q35*1.36+Q36+Q37*1.36</f>
        <v>74.461600000000004</v>
      </c>
      <c r="R33" s="188">
        <f>SUM(Q34:Q37)</f>
        <v>59.86</v>
      </c>
      <c r="S33" s="184"/>
      <c r="T33" s="184"/>
      <c r="U33" s="184"/>
    </row>
    <row r="34" spans="1:21" x14ac:dyDescent="0.3">
      <c r="A34" s="261" t="s">
        <v>629</v>
      </c>
      <c r="B34" s="263">
        <f>H66</f>
        <v>16.734999999999999</v>
      </c>
      <c r="C34" s="263">
        <f>I66</f>
        <v>2.9</v>
      </c>
      <c r="D34" s="263">
        <f>J66</f>
        <v>4.2</v>
      </c>
      <c r="E34" s="263">
        <f t="shared" si="13"/>
        <v>23.834999999999997</v>
      </c>
      <c r="F34" s="182"/>
      <c r="G34" s="266" t="s">
        <v>630</v>
      </c>
      <c r="H34" s="266"/>
      <c r="I34" s="266"/>
      <c r="J34" s="266"/>
      <c r="K34" s="265">
        <f t="shared" si="14"/>
        <v>0</v>
      </c>
      <c r="L34" s="183"/>
      <c r="M34" s="266" t="s">
        <v>631</v>
      </c>
      <c r="N34" s="266">
        <f>Нетто!E6</f>
        <v>15.160000000000002</v>
      </c>
      <c r="O34" s="266">
        <f>Нетто!E8</f>
        <v>24.85</v>
      </c>
      <c r="P34" s="266">
        <f>Нетто!E10</f>
        <v>0</v>
      </c>
      <c r="Q34" s="265">
        <f>SUM(N34:P34)</f>
        <v>40.010000000000005</v>
      </c>
      <c r="R34" s="184"/>
      <c r="S34" s="184"/>
      <c r="T34" s="184"/>
      <c r="U34" s="184"/>
    </row>
    <row r="35" spans="1:21" x14ac:dyDescent="0.3">
      <c r="A35" s="261" t="s">
        <v>377</v>
      </c>
      <c r="B35" s="262">
        <f>Нетто!BM6</f>
        <v>17.015000000000001</v>
      </c>
      <c r="C35" s="262">
        <f>Нетто!BM8</f>
        <v>10.55</v>
      </c>
      <c r="D35" s="262">
        <f>Нетто!BM10</f>
        <v>5.9</v>
      </c>
      <c r="E35" s="263">
        <f t="shared" si="13"/>
        <v>33.465000000000003</v>
      </c>
      <c r="F35" s="182"/>
      <c r="G35" s="183"/>
      <c r="H35" s="183"/>
      <c r="I35" s="183"/>
      <c r="J35" s="183"/>
      <c r="K35" s="187"/>
      <c r="L35" s="183"/>
      <c r="M35" s="266" t="s">
        <v>632</v>
      </c>
      <c r="N35" s="266">
        <f>Нетто!CB6</f>
        <v>0.55000000000000004</v>
      </c>
      <c r="O35" s="266">
        <f>Нетто!CB8</f>
        <v>0</v>
      </c>
      <c r="P35" s="266">
        <f>Нетто!CB10</f>
        <v>0</v>
      </c>
      <c r="Q35" s="265">
        <f t="shared" ref="Q35:Q36" si="20">SUM(N35:P35)</f>
        <v>0.55000000000000004</v>
      </c>
      <c r="R35" s="184"/>
      <c r="S35" s="184"/>
      <c r="T35" s="184"/>
      <c r="U35" s="184"/>
    </row>
    <row r="36" spans="1:21" x14ac:dyDescent="0.3">
      <c r="A36" s="261" t="s">
        <v>633</v>
      </c>
      <c r="B36" s="262">
        <f>0</f>
        <v>0</v>
      </c>
      <c r="C36" s="262">
        <f>0</f>
        <v>0</v>
      </c>
      <c r="D36" s="262">
        <f>0</f>
        <v>0</v>
      </c>
      <c r="E36" s="263">
        <f t="shared" si="13"/>
        <v>0</v>
      </c>
      <c r="F36" s="182"/>
      <c r="G36" s="266" t="s">
        <v>634</v>
      </c>
      <c r="H36" s="267" t="s">
        <v>570</v>
      </c>
      <c r="I36" s="267" t="s">
        <v>571</v>
      </c>
      <c r="J36" s="259" t="s">
        <v>18</v>
      </c>
      <c r="K36" s="268" t="s">
        <v>572</v>
      </c>
      <c r="L36" s="183"/>
      <c r="M36" s="266" t="s">
        <v>635</v>
      </c>
      <c r="N36" s="266">
        <f>Нетто!AM6</f>
        <v>0</v>
      </c>
      <c r="O36" s="266">
        <f>Нетто!AM8</f>
        <v>19.3</v>
      </c>
      <c r="P36" s="266">
        <f>Нетто!AM10</f>
        <v>0</v>
      </c>
      <c r="Q36" s="265">
        <f t="shared" si="20"/>
        <v>19.3</v>
      </c>
      <c r="R36" s="184"/>
      <c r="S36" s="184"/>
      <c r="T36" s="184"/>
      <c r="U36" s="184"/>
    </row>
    <row r="37" spans="1:21" x14ac:dyDescent="0.3">
      <c r="A37" s="261" t="s">
        <v>380</v>
      </c>
      <c r="B37" s="262">
        <f>Нетто!CF6</f>
        <v>0.8</v>
      </c>
      <c r="C37" s="262">
        <f>Нетто!CF8</f>
        <v>0</v>
      </c>
      <c r="D37" s="262">
        <f>Нетто!CF10</f>
        <v>0.3</v>
      </c>
      <c r="E37" s="263">
        <f t="shared" si="13"/>
        <v>1.1000000000000001</v>
      </c>
      <c r="F37" s="182"/>
      <c r="G37" s="264" t="s">
        <v>574</v>
      </c>
      <c r="H37" s="265">
        <f>SUM(H38:H41)</f>
        <v>0.85</v>
      </c>
      <c r="I37" s="265">
        <f>SUM(I38:I41)</f>
        <v>6.25</v>
      </c>
      <c r="J37" s="265">
        <f>SUM(J38:J41)</f>
        <v>0</v>
      </c>
      <c r="K37" s="265">
        <f>SUM(K38:K41)</f>
        <v>7.1</v>
      </c>
      <c r="L37" s="183"/>
      <c r="M37" s="266" t="s">
        <v>636</v>
      </c>
      <c r="N37" s="266"/>
      <c r="O37" s="266"/>
      <c r="P37" s="266"/>
      <c r="Q37" s="265">
        <f>SUM(N37:P37)</f>
        <v>0</v>
      </c>
      <c r="R37" s="184"/>
      <c r="S37" s="184"/>
      <c r="T37" s="184"/>
      <c r="U37" s="184"/>
    </row>
    <row r="38" spans="1:21" x14ac:dyDescent="0.3">
      <c r="A38" s="261" t="s">
        <v>637</v>
      </c>
      <c r="B38" s="262">
        <f>Нетто!X6</f>
        <v>0.8</v>
      </c>
      <c r="C38" s="262">
        <f>Нетто!X8</f>
        <v>0</v>
      </c>
      <c r="D38" s="262">
        <f>Нетто!X10</f>
        <v>0</v>
      </c>
      <c r="E38" s="263">
        <f t="shared" si="13"/>
        <v>0.8</v>
      </c>
      <c r="F38" s="182"/>
      <c r="G38" s="266" t="s">
        <v>538</v>
      </c>
      <c r="H38" s="266">
        <f>Нетто!BI6</f>
        <v>0.85</v>
      </c>
      <c r="I38" s="266">
        <f>Нетто!BI8</f>
        <v>6.25</v>
      </c>
      <c r="J38" s="266">
        <f>Нетто!BI10</f>
        <v>0</v>
      </c>
      <c r="K38" s="265">
        <f>SUM(H38:J38)</f>
        <v>7.1</v>
      </c>
      <c r="L38" s="183"/>
      <c r="M38" s="183"/>
      <c r="N38" s="183"/>
      <c r="O38" s="183"/>
      <c r="P38" s="183"/>
      <c r="Q38" s="186"/>
      <c r="R38" s="184"/>
      <c r="S38" s="184"/>
      <c r="T38" s="184"/>
      <c r="U38" s="184"/>
    </row>
    <row r="39" spans="1:21" x14ac:dyDescent="0.3">
      <c r="A39" s="261" t="s">
        <v>638</v>
      </c>
      <c r="B39" s="262">
        <f>Нетто!S6</f>
        <v>0.2</v>
      </c>
      <c r="C39" s="262">
        <f>Нетто!S8</f>
        <v>0</v>
      </c>
      <c r="D39" s="262">
        <f>Нетто!S10</f>
        <v>0.43</v>
      </c>
      <c r="E39" s="263">
        <f t="shared" si="13"/>
        <v>0.63</v>
      </c>
      <c r="F39" s="189"/>
      <c r="G39" s="266" t="s">
        <v>639</v>
      </c>
      <c r="H39" s="266"/>
      <c r="I39" s="266"/>
      <c r="J39" s="266"/>
      <c r="K39" s="265">
        <f t="shared" ref="K39:K41" si="21">SUM(H39:J39)</f>
        <v>0</v>
      </c>
      <c r="L39" s="183"/>
      <c r="M39" s="266" t="s">
        <v>640</v>
      </c>
      <c r="N39" s="267" t="s">
        <v>570</v>
      </c>
      <c r="O39" s="267" t="s">
        <v>571</v>
      </c>
      <c r="P39" s="259" t="s">
        <v>18</v>
      </c>
      <c r="Q39" s="268" t="s">
        <v>572</v>
      </c>
      <c r="R39" s="184"/>
      <c r="S39" s="184"/>
      <c r="T39" s="184"/>
      <c r="U39" s="184"/>
    </row>
    <row r="40" spans="1:21" x14ac:dyDescent="0.3">
      <c r="A40" s="261" t="s">
        <v>641</v>
      </c>
      <c r="B40" s="262">
        <f>Нетто!BT6</f>
        <v>0.59</v>
      </c>
      <c r="C40" s="262">
        <f>Нетто!BT8</f>
        <v>2.6149999999999998</v>
      </c>
      <c r="D40" s="262">
        <f>Нетто!BT10</f>
        <v>0.38</v>
      </c>
      <c r="E40" s="263">
        <f t="shared" si="13"/>
        <v>3.5849999999999995</v>
      </c>
      <c r="F40" s="182"/>
      <c r="G40" s="266" t="s">
        <v>642</v>
      </c>
      <c r="H40" s="266"/>
      <c r="I40" s="266"/>
      <c r="J40" s="266"/>
      <c r="K40" s="265">
        <f>SUM(H40:J40)</f>
        <v>0</v>
      </c>
      <c r="L40" s="183"/>
      <c r="M40" s="264" t="s">
        <v>574</v>
      </c>
      <c r="N40" s="265">
        <f>SUM(N41:N44)</f>
        <v>0</v>
      </c>
      <c r="O40" s="265">
        <f>SUM(O41:O44)</f>
        <v>41.75</v>
      </c>
      <c r="P40" s="265">
        <f>SUM(P41:P44)</f>
        <v>0</v>
      </c>
      <c r="Q40" s="265">
        <f>SUM(Q41:Q44)</f>
        <v>41.75</v>
      </c>
      <c r="R40" s="184"/>
      <c r="S40" s="184"/>
      <c r="T40" s="184"/>
      <c r="U40" s="184"/>
    </row>
    <row r="41" spans="1:21" x14ac:dyDescent="0.3">
      <c r="A41" s="261" t="s">
        <v>384</v>
      </c>
      <c r="B41" s="262"/>
      <c r="C41" s="262"/>
      <c r="D41" s="262"/>
      <c r="E41" s="263">
        <f t="shared" si="13"/>
        <v>0</v>
      </c>
      <c r="F41" s="182"/>
      <c r="G41" s="266" t="s">
        <v>556</v>
      </c>
      <c r="H41" s="266"/>
      <c r="I41" s="266"/>
      <c r="J41" s="266"/>
      <c r="K41" s="265">
        <f t="shared" si="21"/>
        <v>0</v>
      </c>
      <c r="L41" s="183"/>
      <c r="M41" s="266" t="s">
        <v>537</v>
      </c>
      <c r="N41" s="266">
        <f>Нетто!BE6</f>
        <v>0</v>
      </c>
      <c r="O41" s="266">
        <f>Нетто!BE8</f>
        <v>13.7</v>
      </c>
      <c r="P41" s="266">
        <f>Нетто!BE10</f>
        <v>0</v>
      </c>
      <c r="Q41" s="265">
        <f>SUM(N41:P41)</f>
        <v>13.7</v>
      </c>
      <c r="R41" s="184"/>
      <c r="S41" s="184"/>
      <c r="T41" s="184"/>
      <c r="U41" s="184"/>
    </row>
    <row r="42" spans="1:21" x14ac:dyDescent="0.3">
      <c r="A42" s="261" t="s">
        <v>643</v>
      </c>
      <c r="B42" s="262">
        <f>Нетто!AN6</f>
        <v>0</v>
      </c>
      <c r="C42" s="262">
        <f>Нетто!AN8</f>
        <v>0</v>
      </c>
      <c r="D42" s="262">
        <f>Нетто!AN10</f>
        <v>0</v>
      </c>
      <c r="E42" s="263">
        <f t="shared" si="13"/>
        <v>0</v>
      </c>
      <c r="F42" s="182"/>
      <c r="G42" s="183"/>
      <c r="H42" s="183"/>
      <c r="I42" s="183"/>
      <c r="J42" s="183"/>
      <c r="K42" s="187"/>
      <c r="L42" s="183"/>
      <c r="M42" s="266" t="s">
        <v>711</v>
      </c>
      <c r="N42" s="266">
        <f>Нетто!BF6</f>
        <v>0</v>
      </c>
      <c r="O42" s="266">
        <f>Нетто!BF8</f>
        <v>2.2999999999999998</v>
      </c>
      <c r="P42" s="266">
        <f>Нетто!BF10</f>
        <v>0</v>
      </c>
      <c r="Q42" s="265">
        <f>SUM(N42:P42)</f>
        <v>2.2999999999999998</v>
      </c>
      <c r="R42" s="184"/>
      <c r="S42" s="184"/>
      <c r="T42" s="184"/>
      <c r="U42" s="184"/>
    </row>
    <row r="43" spans="1:21" x14ac:dyDescent="0.3">
      <c r="A43" s="261" t="s">
        <v>644</v>
      </c>
      <c r="B43" s="262"/>
      <c r="C43" s="269"/>
      <c r="D43" s="269"/>
      <c r="E43" s="263">
        <f>SUM(B43:D43)</f>
        <v>0</v>
      </c>
      <c r="F43" s="182"/>
      <c r="G43" s="264" t="s">
        <v>574</v>
      </c>
      <c r="H43" s="265">
        <f>SUM(H44:H57)</f>
        <v>17.395000000000003</v>
      </c>
      <c r="I43" s="265">
        <f>SUM(I44:I57)</f>
        <v>111.70500000000001</v>
      </c>
      <c r="J43" s="265">
        <f>SUM(J44:J57)</f>
        <v>0.96</v>
      </c>
      <c r="K43" s="265">
        <f>SUM(K44:K57)</f>
        <v>130.06</v>
      </c>
      <c r="L43" s="183"/>
      <c r="M43" s="266" t="s">
        <v>549</v>
      </c>
      <c r="N43" s="266">
        <f>Нетто!BZ6</f>
        <v>0</v>
      </c>
      <c r="O43" s="266">
        <f>Нетто!BZ8</f>
        <v>17.8</v>
      </c>
      <c r="P43" s="266">
        <f>Нетто!BZ10</f>
        <v>0</v>
      </c>
      <c r="Q43" s="265">
        <f t="shared" ref="Q43" si="22">SUM(N43:P43)</f>
        <v>17.8</v>
      </c>
      <c r="R43" s="184"/>
      <c r="S43" s="184"/>
      <c r="T43" s="184"/>
      <c r="U43" s="184"/>
    </row>
    <row r="44" spans="1:21" x14ac:dyDescent="0.3">
      <c r="A44" s="260" t="s">
        <v>386</v>
      </c>
      <c r="B44" s="270">
        <f>(SUM(B5:B43))</f>
        <v>445.55226666666658</v>
      </c>
      <c r="C44" s="270">
        <f>(SUM(C5:C43))-C8</f>
        <v>742.30433333333337</v>
      </c>
      <c r="D44" s="270">
        <f>(SUM(D5:D43))-D8</f>
        <v>351.98000000000008</v>
      </c>
      <c r="E44" s="270">
        <f>(SUM(E5:E43))-E8</f>
        <v>1539.8366000000001</v>
      </c>
      <c r="F44" s="182"/>
      <c r="G44" s="266" t="s">
        <v>646</v>
      </c>
      <c r="H44" s="266">
        <f>Нетто!Y6</f>
        <v>5.0999999999999996</v>
      </c>
      <c r="I44" s="266">
        <f>Нетто!Y8</f>
        <v>14.85</v>
      </c>
      <c r="J44" s="266">
        <f>Нетто!Y10</f>
        <v>0</v>
      </c>
      <c r="K44" s="265">
        <f>SUM(H44:J44)</f>
        <v>19.95</v>
      </c>
      <c r="L44" s="183"/>
      <c r="M44" s="266" t="s">
        <v>645</v>
      </c>
      <c r="N44" s="266">
        <f>Нетто!CJ6+Нетто!BG6+Нетто!AP6</f>
        <v>0</v>
      </c>
      <c r="O44" s="266">
        <f>Нетто!AP8+Нетто!BG8+Нетто!CJ8</f>
        <v>7.95</v>
      </c>
      <c r="P44" s="266">
        <f>Нетто!CJ10+Нетто!BG10+Нетто!AP10</f>
        <v>0</v>
      </c>
      <c r="Q44" s="265">
        <f>SUM(N44:P44)</f>
        <v>7.95</v>
      </c>
      <c r="R44" s="184"/>
      <c r="S44" s="184"/>
      <c r="T44" s="184"/>
      <c r="U44" s="184"/>
    </row>
    <row r="45" spans="1:21" x14ac:dyDescent="0.3">
      <c r="A45" s="271"/>
      <c r="B45" s="272"/>
      <c r="C45" s="272"/>
      <c r="D45" s="272"/>
      <c r="E45" s="272"/>
      <c r="F45" s="182"/>
      <c r="G45" s="266" t="s">
        <v>690</v>
      </c>
      <c r="H45" s="266">
        <f>Нетто!AA6</f>
        <v>0</v>
      </c>
      <c r="I45" s="266">
        <f>Нетто!AA8</f>
        <v>12.03</v>
      </c>
      <c r="J45" s="266">
        <f>Нетто!AA10</f>
        <v>0</v>
      </c>
      <c r="K45" s="265">
        <f t="shared" ref="K45:K57" si="23">SUM(H45:J45)</f>
        <v>12.03</v>
      </c>
      <c r="L45" s="183"/>
      <c r="M45" s="183"/>
      <c r="N45" s="183"/>
      <c r="O45" s="183"/>
      <c r="P45" s="183"/>
      <c r="Q45" s="186"/>
      <c r="R45" s="184"/>
      <c r="S45" s="184"/>
      <c r="T45" s="184"/>
      <c r="U45" s="184"/>
    </row>
    <row r="46" spans="1:21" x14ac:dyDescent="0.3">
      <c r="A46" s="190"/>
      <c r="B46" s="191"/>
      <c r="C46" s="192"/>
      <c r="D46" s="192"/>
      <c r="E46" s="193">
        <f>E44-Нетто!CN12+'НЕТТО Свод'!M65-K66-'НЕТТО Свод'!K60-'НЕТТО Свод'!Q57-'НЕТТО Свод'!Q33-'НЕТТО Свод'!Q26</f>
        <v>1.8562928971732617E-13</v>
      </c>
      <c r="F46" s="182"/>
      <c r="G46" s="266" t="s">
        <v>648</v>
      </c>
      <c r="H46" s="266">
        <f>Нетто!Z6</f>
        <v>0</v>
      </c>
      <c r="I46" s="266">
        <f>Нетто!Z8</f>
        <v>3.25</v>
      </c>
      <c r="J46" s="266">
        <f>Нетто!Z10</f>
        <v>0</v>
      </c>
      <c r="K46" s="265">
        <f t="shared" si="23"/>
        <v>3.25</v>
      </c>
      <c r="L46" s="183"/>
      <c r="M46" s="183"/>
      <c r="N46" s="183"/>
      <c r="O46" s="183"/>
      <c r="P46" s="183"/>
      <c r="Q46" s="186"/>
      <c r="R46" s="184"/>
      <c r="S46" s="184"/>
      <c r="T46" s="184"/>
      <c r="U46" s="184"/>
    </row>
    <row r="47" spans="1:21" x14ac:dyDescent="0.3">
      <c r="A47" s="194"/>
      <c r="B47" s="195"/>
      <c r="C47" s="195"/>
      <c r="D47" s="195"/>
      <c r="E47" s="193"/>
      <c r="F47" s="182"/>
      <c r="G47" s="266" t="s">
        <v>533</v>
      </c>
      <c r="H47" s="266">
        <f>Нетто!AZ6</f>
        <v>6.75</v>
      </c>
      <c r="I47" s="266">
        <f>Нетто!AZ8</f>
        <v>24.145</v>
      </c>
      <c r="J47" s="266">
        <f>Нетто!AZ10</f>
        <v>0</v>
      </c>
      <c r="K47" s="265">
        <f t="shared" si="23"/>
        <v>30.895</v>
      </c>
      <c r="L47" s="183"/>
      <c r="M47" s="266" t="s">
        <v>647</v>
      </c>
      <c r="N47" s="267" t="s">
        <v>570</v>
      </c>
      <c r="O47" s="267" t="s">
        <v>571</v>
      </c>
      <c r="P47" s="259" t="s">
        <v>18</v>
      </c>
      <c r="Q47" s="268" t="s">
        <v>572</v>
      </c>
      <c r="R47" s="184"/>
      <c r="S47" s="184"/>
      <c r="T47" s="184"/>
      <c r="U47" s="184"/>
    </row>
    <row r="48" spans="1:21" x14ac:dyDescent="0.3">
      <c r="A48" s="194"/>
      <c r="B48" s="195"/>
      <c r="C48" s="195"/>
      <c r="D48" s="195"/>
      <c r="E48" s="193"/>
      <c r="F48" s="182"/>
      <c r="G48" s="266" t="s">
        <v>540</v>
      </c>
      <c r="H48" s="266">
        <f>Нетто!BN6</f>
        <v>0</v>
      </c>
      <c r="I48" s="266">
        <f>Нетто!BN8</f>
        <v>12.85</v>
      </c>
      <c r="J48" s="266">
        <f>Нетто!BN10</f>
        <v>0</v>
      </c>
      <c r="K48" s="265">
        <f t="shared" si="23"/>
        <v>12.85</v>
      </c>
      <c r="L48" s="183"/>
      <c r="M48" s="264" t="s">
        <v>574</v>
      </c>
      <c r="N48" s="265">
        <f>SUM(N49:N54)</f>
        <v>0.43499999999999994</v>
      </c>
      <c r="O48" s="265">
        <f>SUM(O49:O54)</f>
        <v>5.7</v>
      </c>
      <c r="P48" s="265">
        <f>SUM(P49:P54)</f>
        <v>0</v>
      </c>
      <c r="Q48" s="265">
        <f>SUM(Q49:Q54)</f>
        <v>6.1349999999999998</v>
      </c>
      <c r="R48" s="184"/>
      <c r="S48" s="184"/>
      <c r="T48" s="184"/>
      <c r="U48" s="184"/>
    </row>
    <row r="49" spans="1:21" x14ac:dyDescent="0.3">
      <c r="A49" s="194"/>
      <c r="B49" s="195"/>
      <c r="C49" s="195"/>
      <c r="D49" s="195"/>
      <c r="E49" s="193"/>
      <c r="F49" s="182"/>
      <c r="G49" s="266" t="s">
        <v>529</v>
      </c>
      <c r="H49" s="266">
        <f>Нетто!AQ6</f>
        <v>4.3950000000000005</v>
      </c>
      <c r="I49" s="266">
        <f>Нетто!AQ8</f>
        <v>28.18</v>
      </c>
      <c r="J49" s="266">
        <f>Нетто!AQ10</f>
        <v>0.45999999999999996</v>
      </c>
      <c r="K49" s="265">
        <f t="shared" si="23"/>
        <v>33.035000000000004</v>
      </c>
      <c r="L49" s="183"/>
      <c r="M49" s="266" t="s">
        <v>649</v>
      </c>
      <c r="N49" s="266">
        <f>Нетто!CL6</f>
        <v>0</v>
      </c>
      <c r="O49" s="266">
        <f>Нетто!CL8</f>
        <v>3.4</v>
      </c>
      <c r="P49" s="266">
        <f>Нетто!CL10</f>
        <v>0</v>
      </c>
      <c r="Q49" s="265">
        <f>SUM(N49:P49)</f>
        <v>3.4</v>
      </c>
      <c r="R49" s="184"/>
      <c r="S49" s="184"/>
      <c r="T49" s="184"/>
      <c r="U49" s="184"/>
    </row>
    <row r="50" spans="1:21" x14ac:dyDescent="0.3">
      <c r="A50" s="194"/>
      <c r="B50" s="195"/>
      <c r="C50" s="195"/>
      <c r="D50" s="195"/>
      <c r="E50" s="193"/>
      <c r="F50" s="182"/>
      <c r="G50" s="266" t="s">
        <v>652</v>
      </c>
      <c r="H50" s="266"/>
      <c r="I50" s="266"/>
      <c r="J50" s="266"/>
      <c r="K50" s="265">
        <f t="shared" si="23"/>
        <v>0</v>
      </c>
      <c r="L50" s="183"/>
      <c r="M50" s="266" t="s">
        <v>650</v>
      </c>
      <c r="N50" s="266"/>
      <c r="O50" s="266"/>
      <c r="P50" s="266"/>
      <c r="Q50" s="265">
        <f t="shared" ref="Q50:Q54" si="24">SUM(N50:P50)</f>
        <v>0</v>
      </c>
      <c r="R50" s="184"/>
      <c r="S50" s="184"/>
      <c r="T50" s="184"/>
      <c r="U50" s="184"/>
    </row>
    <row r="51" spans="1:21" x14ac:dyDescent="0.3">
      <c r="A51" s="194"/>
      <c r="B51" s="195"/>
      <c r="C51" s="195"/>
      <c r="D51" s="195"/>
      <c r="E51" s="193"/>
      <c r="F51" s="182"/>
      <c r="G51" s="266" t="s">
        <v>653</v>
      </c>
      <c r="H51" s="266">
        <f>Нетто!T6+Нетто!AJ6+Нетто!BD6</f>
        <v>0</v>
      </c>
      <c r="I51" s="266">
        <f>Нетто!BD8+Нетто!T8+Нетто!AJ8</f>
        <v>13</v>
      </c>
      <c r="J51" s="266"/>
      <c r="K51" s="265">
        <f t="shared" si="23"/>
        <v>13</v>
      </c>
      <c r="L51" s="183"/>
      <c r="M51" s="266" t="s">
        <v>651</v>
      </c>
      <c r="N51" s="266"/>
      <c r="O51" s="266"/>
      <c r="P51" s="266"/>
      <c r="Q51" s="265">
        <f t="shared" si="24"/>
        <v>0</v>
      </c>
      <c r="R51" s="184"/>
      <c r="S51" s="184"/>
      <c r="T51" s="184"/>
      <c r="U51" s="184"/>
    </row>
    <row r="52" spans="1:21" x14ac:dyDescent="0.3">
      <c r="A52" s="194"/>
      <c r="B52" s="195"/>
      <c r="C52" s="195"/>
      <c r="D52" s="195"/>
      <c r="E52" s="193"/>
      <c r="F52" s="182"/>
      <c r="G52" s="266" t="s">
        <v>655</v>
      </c>
      <c r="H52" s="266">
        <f>Нетто!BH6</f>
        <v>0</v>
      </c>
      <c r="I52" s="266">
        <f>Нетто!BH8</f>
        <v>0.15</v>
      </c>
      <c r="J52" s="266">
        <f>Нетто!BH10</f>
        <v>0</v>
      </c>
      <c r="K52" s="265">
        <f t="shared" si="23"/>
        <v>0.15</v>
      </c>
      <c r="L52" s="183"/>
      <c r="M52" s="266" t="s">
        <v>526</v>
      </c>
      <c r="N52" s="266">
        <f>Нетто!AL6</f>
        <v>0</v>
      </c>
      <c r="O52" s="266">
        <f>Нетто!AL8</f>
        <v>1.5</v>
      </c>
      <c r="P52" s="266">
        <f>Нетто!AL10</f>
        <v>0</v>
      </c>
      <c r="Q52" s="265">
        <f t="shared" si="24"/>
        <v>1.5</v>
      </c>
      <c r="R52" s="184"/>
      <c r="S52" s="184"/>
      <c r="T52" s="184"/>
      <c r="U52" s="184"/>
    </row>
    <row r="53" spans="1:21" x14ac:dyDescent="0.3">
      <c r="A53" s="194"/>
      <c r="B53" s="195"/>
      <c r="C53" s="195"/>
      <c r="D53" s="195"/>
      <c r="E53" s="193"/>
      <c r="F53" s="182"/>
      <c r="G53" s="266" t="s">
        <v>548</v>
      </c>
      <c r="H53" s="266">
        <f>Нетто!BY6</f>
        <v>1.1000000000000001</v>
      </c>
      <c r="I53" s="266">
        <f>Нетто!BY8</f>
        <v>3.15</v>
      </c>
      <c r="J53" s="266">
        <f>Нетто!BY10</f>
        <v>0.5</v>
      </c>
      <c r="K53" s="265">
        <f>SUM(H53:J53)</f>
        <v>4.75</v>
      </c>
      <c r="L53" s="183"/>
      <c r="M53" s="266" t="s">
        <v>654</v>
      </c>
      <c r="N53" s="266"/>
      <c r="O53" s="266"/>
      <c r="P53" s="266"/>
      <c r="Q53" s="265">
        <f t="shared" si="24"/>
        <v>0</v>
      </c>
      <c r="R53" s="184"/>
      <c r="S53" s="184"/>
      <c r="T53" s="184"/>
      <c r="U53" s="184"/>
    </row>
    <row r="54" spans="1:21" x14ac:dyDescent="0.3">
      <c r="A54" s="194"/>
      <c r="B54" s="195"/>
      <c r="C54" s="195"/>
      <c r="D54" s="195"/>
      <c r="E54" s="193"/>
      <c r="F54" s="182"/>
      <c r="G54" s="266" t="s">
        <v>550</v>
      </c>
      <c r="H54" s="266"/>
      <c r="I54" s="266"/>
      <c r="J54" s="266"/>
      <c r="K54" s="265">
        <f t="shared" si="23"/>
        <v>0</v>
      </c>
      <c r="L54" s="183"/>
      <c r="M54" s="266" t="s">
        <v>656</v>
      </c>
      <c r="N54" s="266">
        <f>Нетто!U6</f>
        <v>0.43499999999999994</v>
      </c>
      <c r="O54" s="266">
        <f>Нетто!U8</f>
        <v>0.8</v>
      </c>
      <c r="P54" s="266"/>
      <c r="Q54" s="265">
        <f t="shared" si="24"/>
        <v>1.2349999999999999</v>
      </c>
      <c r="R54" s="184"/>
      <c r="S54" s="184"/>
      <c r="T54" s="184"/>
      <c r="U54" s="184"/>
    </row>
    <row r="55" spans="1:21" x14ac:dyDescent="0.3">
      <c r="A55" s="194"/>
      <c r="B55" s="195"/>
      <c r="C55" s="195"/>
      <c r="D55" s="195"/>
      <c r="E55" s="193"/>
      <c r="F55" s="189"/>
      <c r="G55" s="266" t="s">
        <v>657</v>
      </c>
      <c r="H55" s="266"/>
      <c r="I55" s="266"/>
      <c r="J55" s="266"/>
      <c r="K55" s="265">
        <f t="shared" si="23"/>
        <v>0</v>
      </c>
      <c r="L55" s="184"/>
      <c r="M55" s="184"/>
      <c r="N55" s="184"/>
      <c r="O55" s="184"/>
      <c r="P55" s="184"/>
      <c r="Q55" s="186"/>
      <c r="R55" s="184"/>
      <c r="S55" s="184"/>
      <c r="T55" s="184"/>
      <c r="U55" s="184"/>
    </row>
    <row r="56" spans="1:21" x14ac:dyDescent="0.3">
      <c r="A56" s="194"/>
      <c r="B56" s="195"/>
      <c r="C56" s="195"/>
      <c r="D56" s="195"/>
      <c r="E56" s="193"/>
      <c r="F56" s="189"/>
      <c r="G56" s="266" t="s">
        <v>552</v>
      </c>
      <c r="H56" s="266">
        <f>Нетто!CH6</f>
        <v>0.05</v>
      </c>
      <c r="I56" s="266">
        <f>Нетто!CH8</f>
        <v>0.1</v>
      </c>
      <c r="J56" s="266">
        <f>Нетто!CH10</f>
        <v>0</v>
      </c>
      <c r="K56" s="265">
        <f t="shared" si="23"/>
        <v>0.15000000000000002</v>
      </c>
      <c r="L56" s="184"/>
      <c r="M56" s="266" t="s">
        <v>618</v>
      </c>
      <c r="N56" s="267" t="s">
        <v>570</v>
      </c>
      <c r="O56" s="267" t="s">
        <v>571</v>
      </c>
      <c r="P56" s="259" t="s">
        <v>18</v>
      </c>
      <c r="Q56" s="268" t="s">
        <v>572</v>
      </c>
      <c r="R56" s="188">
        <f>SUM(Q58:Q61)</f>
        <v>101</v>
      </c>
      <c r="S56" s="184"/>
      <c r="T56" s="184"/>
      <c r="U56" s="184"/>
    </row>
    <row r="57" spans="1:21" x14ac:dyDescent="0.3">
      <c r="A57" s="194"/>
      <c r="B57" s="195"/>
      <c r="C57" s="195"/>
      <c r="D57" s="195"/>
      <c r="E57" s="193"/>
      <c r="F57" s="189"/>
      <c r="G57" s="266" t="s">
        <v>658</v>
      </c>
      <c r="H57" s="266"/>
      <c r="I57" s="266"/>
      <c r="J57" s="266"/>
      <c r="K57" s="265">
        <f t="shared" si="23"/>
        <v>0</v>
      </c>
      <c r="L57" s="184"/>
      <c r="M57" s="264" t="s">
        <v>574</v>
      </c>
      <c r="N57" s="265">
        <f>N58+N59/0.2+N60/0.15+N61</f>
        <v>84.2</v>
      </c>
      <c r="O57" s="265">
        <f>O58+O59/0.2+O60/0.15+O61</f>
        <v>4.2</v>
      </c>
      <c r="P57" s="265">
        <f>P58+P59/0.2+P60/0.15+P61</f>
        <v>28.6</v>
      </c>
      <c r="Q57" s="265">
        <f>Q58+Q59/0.2+Q60/0.15+Q61</f>
        <v>117</v>
      </c>
      <c r="R57" s="184"/>
      <c r="S57" s="184"/>
      <c r="T57" s="184"/>
      <c r="U57" s="184"/>
    </row>
    <row r="58" spans="1:21" x14ac:dyDescent="0.3">
      <c r="A58" s="194"/>
      <c r="B58" s="195"/>
      <c r="C58" s="195"/>
      <c r="D58" s="195"/>
      <c r="E58" s="193"/>
      <c r="F58" s="189"/>
      <c r="G58" s="183"/>
      <c r="H58" s="183"/>
      <c r="I58" s="183"/>
      <c r="J58" s="183"/>
      <c r="K58" s="187"/>
      <c r="L58" s="184"/>
      <c r="M58" s="266" t="s">
        <v>618</v>
      </c>
      <c r="N58" s="266">
        <f>Нетто!AX6</f>
        <v>76.7</v>
      </c>
      <c r="O58" s="266">
        <f>Нетто!AX8</f>
        <v>4.2</v>
      </c>
      <c r="P58" s="266">
        <f>Нетто!AX10</f>
        <v>16.100000000000001</v>
      </c>
      <c r="Q58" s="265">
        <f>SUM(N58:P58)</f>
        <v>97</v>
      </c>
      <c r="R58" s="184"/>
      <c r="S58" s="184"/>
      <c r="T58" s="184"/>
      <c r="U58" s="184"/>
    </row>
    <row r="59" spans="1:21" x14ac:dyDescent="0.3">
      <c r="A59" s="196"/>
      <c r="B59" s="197"/>
      <c r="C59" s="197"/>
      <c r="D59" s="197"/>
      <c r="E59" s="198"/>
      <c r="F59" s="189">
        <f>SUM(K61:K63)</f>
        <v>72.05</v>
      </c>
      <c r="G59" s="266" t="s">
        <v>188</v>
      </c>
      <c r="H59" s="267" t="s">
        <v>570</v>
      </c>
      <c r="I59" s="267" t="s">
        <v>571</v>
      </c>
      <c r="J59" s="259" t="s">
        <v>18</v>
      </c>
      <c r="K59" s="268" t="s">
        <v>572</v>
      </c>
      <c r="L59" s="184"/>
      <c r="M59" s="266" t="s">
        <v>659</v>
      </c>
      <c r="N59" s="266">
        <f>Нетто!AY6</f>
        <v>1.5</v>
      </c>
      <c r="O59" s="266">
        <f>Нетто!AY8</f>
        <v>0</v>
      </c>
      <c r="P59" s="266">
        <f>Нетто!AY10</f>
        <v>2.5</v>
      </c>
      <c r="Q59" s="265">
        <f t="shared" ref="Q59:Q60" si="25">SUM(N59:P59)</f>
        <v>4</v>
      </c>
      <c r="R59" s="184"/>
      <c r="S59" s="184"/>
      <c r="T59" s="184"/>
      <c r="U59" s="184"/>
    </row>
    <row r="60" spans="1:21" x14ac:dyDescent="0.3">
      <c r="A60" s="196"/>
      <c r="B60" s="197"/>
      <c r="C60" s="197"/>
      <c r="D60" s="197"/>
      <c r="E60" s="198"/>
      <c r="F60" s="189"/>
      <c r="G60" s="264" t="s">
        <v>574</v>
      </c>
      <c r="H60" s="265">
        <f>H61+H62+H63/0.6</f>
        <v>36.766666666666666</v>
      </c>
      <c r="I60" s="265">
        <f>I61+I62+I63/0.6</f>
        <v>32.683333333333337</v>
      </c>
      <c r="J60" s="265">
        <f>J61+J62+J63/0.6</f>
        <v>4</v>
      </c>
      <c r="K60" s="265">
        <f>K61+K62+K63/0.6</f>
        <v>73.45</v>
      </c>
      <c r="L60" s="184"/>
      <c r="M60" s="266" t="s">
        <v>660</v>
      </c>
      <c r="N60" s="266"/>
      <c r="O60" s="266"/>
      <c r="P60" s="266"/>
      <c r="Q60" s="265">
        <f t="shared" si="25"/>
        <v>0</v>
      </c>
      <c r="R60" s="184"/>
      <c r="S60" s="184"/>
      <c r="T60" s="184"/>
      <c r="U60" s="184"/>
    </row>
    <row r="61" spans="1:21" x14ac:dyDescent="0.3">
      <c r="A61" s="196"/>
      <c r="B61" s="197"/>
      <c r="C61" s="197"/>
      <c r="D61" s="197"/>
      <c r="E61" s="198"/>
      <c r="F61" s="189"/>
      <c r="G61" s="266" t="s">
        <v>188</v>
      </c>
      <c r="H61" s="266">
        <f>Нетто!CC6</f>
        <v>35.1</v>
      </c>
      <c r="I61" s="266">
        <f>Нетто!CC8</f>
        <v>31.85</v>
      </c>
      <c r="J61" s="266">
        <f>Нетто!CC10</f>
        <v>3</v>
      </c>
      <c r="K61" s="265">
        <f>SUM(H61:J61)</f>
        <v>69.95</v>
      </c>
      <c r="L61" s="184"/>
      <c r="M61" s="273" t="s">
        <v>661</v>
      </c>
      <c r="N61" s="273"/>
      <c r="O61" s="273"/>
      <c r="P61" s="273"/>
      <c r="Q61" s="265">
        <f>SUM(N61:P61)</f>
        <v>0</v>
      </c>
      <c r="R61" s="199"/>
      <c r="S61" s="184"/>
      <c r="T61" s="184"/>
      <c r="U61" s="184"/>
    </row>
    <row r="62" spans="1:21" x14ac:dyDescent="0.3">
      <c r="A62" s="196"/>
      <c r="B62" s="197"/>
      <c r="C62" s="197"/>
      <c r="D62" s="197"/>
      <c r="E62" s="198"/>
      <c r="F62" s="189"/>
      <c r="G62" s="266" t="s">
        <v>662</v>
      </c>
      <c r="H62" s="266"/>
      <c r="I62" s="266"/>
      <c r="J62" s="266"/>
      <c r="K62" s="265">
        <f t="shared" ref="K62" si="26">SUM(H62:J62)</f>
        <v>0</v>
      </c>
      <c r="L62" s="184"/>
      <c r="M62" s="199"/>
      <c r="N62" s="199"/>
      <c r="O62" s="199"/>
      <c r="P62" s="199"/>
      <c r="Q62" s="186"/>
      <c r="R62" s="199"/>
      <c r="S62" s="184"/>
      <c r="T62" s="184"/>
      <c r="U62" s="184"/>
    </row>
    <row r="63" spans="1:21" x14ac:dyDescent="0.3">
      <c r="A63" s="196"/>
      <c r="B63" s="197"/>
      <c r="C63" s="197"/>
      <c r="D63" s="197"/>
      <c r="E63" s="198"/>
      <c r="F63" s="189"/>
      <c r="G63" s="266" t="s">
        <v>545</v>
      </c>
      <c r="H63" s="266">
        <f>Нетто!BU6</f>
        <v>1</v>
      </c>
      <c r="I63" s="266">
        <f>Нетто!BU8</f>
        <v>0.5</v>
      </c>
      <c r="J63" s="266">
        <f>Нетто!BU10</f>
        <v>0.6</v>
      </c>
      <c r="K63" s="265">
        <f>SUM(H63:J63)</f>
        <v>2.1</v>
      </c>
      <c r="L63" s="184"/>
      <c r="M63" s="200"/>
      <c r="N63" s="200"/>
      <c r="O63" s="200"/>
      <c r="P63" s="200"/>
      <c r="Q63" s="186"/>
      <c r="R63" s="199"/>
      <c r="S63" s="184"/>
      <c r="T63" s="184"/>
      <c r="U63" s="184"/>
    </row>
    <row r="64" spans="1:21" x14ac:dyDescent="0.3">
      <c r="A64" s="196"/>
      <c r="B64" s="197"/>
      <c r="C64" s="197"/>
      <c r="D64" s="197"/>
      <c r="E64" s="198"/>
      <c r="F64" s="189"/>
      <c r="G64" s="184"/>
      <c r="H64" s="184"/>
      <c r="I64" s="184"/>
      <c r="J64" s="184"/>
      <c r="K64" s="202"/>
      <c r="L64" s="184"/>
      <c r="M64" s="200"/>
      <c r="N64" s="200"/>
      <c r="O64" s="200"/>
      <c r="P64" s="200"/>
      <c r="Q64" s="186"/>
      <c r="R64" s="199"/>
      <c r="S64" s="184"/>
      <c r="T64" s="184"/>
      <c r="U64" s="184"/>
    </row>
    <row r="65" spans="1:23" x14ac:dyDescent="0.3">
      <c r="A65" s="196"/>
      <c r="B65" s="197"/>
      <c r="C65" s="197"/>
      <c r="D65" s="197"/>
      <c r="E65" s="198"/>
      <c r="F65" s="189">
        <f>SUM(K67:K69)</f>
        <v>23.835000000000001</v>
      </c>
      <c r="G65" s="266" t="s">
        <v>663</v>
      </c>
      <c r="H65" s="267" t="s">
        <v>570</v>
      </c>
      <c r="I65" s="267" t="s">
        <v>571</v>
      </c>
      <c r="J65" s="259" t="s">
        <v>18</v>
      </c>
      <c r="K65" s="268" t="s">
        <v>572</v>
      </c>
      <c r="L65" s="184"/>
      <c r="M65" s="201">
        <f>F59+F65+R56+R33+R26</f>
        <v>271.02499999999998</v>
      </c>
      <c r="N65" s="200"/>
      <c r="O65" s="200"/>
      <c r="P65" s="200"/>
      <c r="Q65" s="186"/>
      <c r="R65" s="199"/>
      <c r="S65" s="184"/>
      <c r="T65" s="184"/>
      <c r="U65" s="184"/>
    </row>
    <row r="66" spans="1:23" x14ac:dyDescent="0.3">
      <c r="A66" s="196"/>
      <c r="B66" s="197"/>
      <c r="C66" s="197"/>
      <c r="D66" s="197"/>
      <c r="E66" s="198"/>
      <c r="F66" s="189"/>
      <c r="G66" s="264" t="s">
        <v>574</v>
      </c>
      <c r="H66" s="265">
        <f>H67+H68/0.4+H69</f>
        <v>16.734999999999999</v>
      </c>
      <c r="I66" s="265">
        <f>I67+I68/0.4+I69</f>
        <v>2.9</v>
      </c>
      <c r="J66" s="265">
        <f>J67+J68/0.4+J69</f>
        <v>4.2</v>
      </c>
      <c r="K66" s="265">
        <f>K67+K68/0.4+K69</f>
        <v>23.835000000000001</v>
      </c>
      <c r="L66" s="199"/>
      <c r="M66" s="200"/>
      <c r="N66" s="200"/>
      <c r="O66" s="200"/>
      <c r="P66" s="200"/>
      <c r="Q66" s="186"/>
      <c r="R66" s="199"/>
      <c r="S66" s="184"/>
      <c r="T66" s="184"/>
      <c r="U66" s="184"/>
    </row>
    <row r="67" spans="1:23" x14ac:dyDescent="0.3">
      <c r="A67" s="196"/>
      <c r="B67" s="197"/>
      <c r="C67" s="197"/>
      <c r="D67" s="197"/>
      <c r="E67" s="198"/>
      <c r="F67" s="189"/>
      <c r="G67" s="266" t="s">
        <v>663</v>
      </c>
      <c r="H67" s="266">
        <f>Нетто!CM6</f>
        <v>16.734999999999999</v>
      </c>
      <c r="I67" s="266">
        <f>Нетто!CM8</f>
        <v>2.6</v>
      </c>
      <c r="J67" s="266">
        <f>Нетто!CM10</f>
        <v>4.2</v>
      </c>
      <c r="K67" s="265">
        <f>SUM(H67:J67)</f>
        <v>23.535</v>
      </c>
      <c r="L67" s="197"/>
      <c r="M67" s="200"/>
      <c r="N67" s="200"/>
      <c r="O67" s="200"/>
      <c r="P67" s="200"/>
      <c r="Q67" s="186"/>
      <c r="R67" s="197"/>
      <c r="S67" s="197"/>
      <c r="T67" s="197"/>
      <c r="U67" s="197"/>
      <c r="V67" s="196"/>
      <c r="W67" s="196"/>
    </row>
    <row r="68" spans="1:23" x14ac:dyDescent="0.3">
      <c r="A68" s="196"/>
      <c r="B68" s="197"/>
      <c r="C68" s="197"/>
      <c r="D68" s="197"/>
      <c r="E68" s="198"/>
      <c r="F68" s="189"/>
      <c r="G68" s="266" t="s">
        <v>664</v>
      </c>
      <c r="H68" s="266"/>
      <c r="I68" s="266"/>
      <c r="J68" s="266"/>
      <c r="K68" s="265">
        <f t="shared" ref="K68:K69" si="27">SUM(H68:J68)</f>
        <v>0</v>
      </c>
      <c r="L68" s="197"/>
      <c r="M68" s="200"/>
      <c r="N68" s="200"/>
      <c r="O68" s="200"/>
      <c r="P68" s="200"/>
      <c r="Q68" s="198"/>
      <c r="R68" s="197"/>
      <c r="S68" s="197"/>
      <c r="T68" s="197"/>
      <c r="U68" s="197"/>
      <c r="V68" s="196"/>
      <c r="W68" s="196"/>
    </row>
    <row r="69" spans="1:23" x14ac:dyDescent="0.3">
      <c r="A69" s="196"/>
      <c r="B69" s="197"/>
      <c r="C69" s="197"/>
      <c r="D69" s="197"/>
      <c r="E69" s="198"/>
      <c r="F69" s="189"/>
      <c r="G69" s="266" t="s">
        <v>665</v>
      </c>
      <c r="H69" s="266">
        <f>Нетто!AV6</f>
        <v>0</v>
      </c>
      <c r="I69" s="266">
        <f>Нетто!AV8</f>
        <v>0.3</v>
      </c>
      <c r="J69" s="266">
        <f>Нетто!AV10</f>
        <v>0</v>
      </c>
      <c r="K69" s="265">
        <f t="shared" si="27"/>
        <v>0.3</v>
      </c>
      <c r="L69" s="197"/>
      <c r="M69" s="200"/>
      <c r="N69" s="200"/>
      <c r="O69" s="200"/>
      <c r="P69" s="200"/>
      <c r="Q69" s="198"/>
      <c r="R69" s="197"/>
      <c r="S69" s="197"/>
      <c r="T69" s="197"/>
      <c r="U69" s="197"/>
      <c r="V69" s="196"/>
      <c r="W69" s="196"/>
    </row>
    <row r="70" spans="1:23" x14ac:dyDescent="0.3">
      <c r="A70" s="196"/>
      <c r="B70" s="197"/>
      <c r="C70" s="197"/>
      <c r="D70" s="197"/>
      <c r="E70" s="198"/>
      <c r="F70" s="189"/>
      <c r="G70" s="199"/>
      <c r="H70" s="199"/>
      <c r="I70" s="199"/>
      <c r="J70" s="199"/>
      <c r="K70" s="186"/>
      <c r="L70" s="197"/>
      <c r="M70" s="197"/>
      <c r="N70" s="197"/>
      <c r="O70" s="197"/>
      <c r="P70" s="197"/>
      <c r="Q70" s="198"/>
      <c r="R70" s="197"/>
      <c r="S70" s="197"/>
      <c r="T70" s="197"/>
      <c r="U70" s="197"/>
      <c r="V70" s="196"/>
      <c r="W70" s="196"/>
    </row>
    <row r="71" spans="1:23" x14ac:dyDescent="0.3">
      <c r="A71" s="196"/>
      <c r="B71" s="197"/>
      <c r="C71" s="197"/>
      <c r="D71" s="197"/>
      <c r="E71" s="198"/>
      <c r="F71" s="189"/>
      <c r="G71" s="197"/>
      <c r="H71" s="197"/>
      <c r="I71" s="197"/>
      <c r="J71" s="197"/>
      <c r="K71" s="198"/>
      <c r="L71" s="184"/>
      <c r="M71" s="197"/>
      <c r="N71" s="197"/>
      <c r="O71" s="197"/>
      <c r="P71" s="197"/>
      <c r="Q71" s="198"/>
      <c r="R71" s="184"/>
      <c r="S71" s="184"/>
      <c r="T71" s="184"/>
      <c r="U71" s="184"/>
    </row>
    <row r="72" spans="1:23" x14ac:dyDescent="0.3">
      <c r="B72" s="184"/>
      <c r="C72" s="184"/>
      <c r="D72" s="184"/>
      <c r="E72" s="202"/>
      <c r="F72" s="189"/>
      <c r="G72" s="197"/>
      <c r="H72" s="197"/>
      <c r="I72" s="197"/>
      <c r="J72" s="197"/>
      <c r="K72" s="198"/>
      <c r="L72" s="184"/>
      <c r="M72" s="184"/>
      <c r="N72" s="184"/>
      <c r="O72" s="184"/>
      <c r="P72" s="184"/>
      <c r="Q72" s="202"/>
      <c r="R72" s="184"/>
      <c r="S72" s="184"/>
      <c r="T72" s="184"/>
      <c r="U72" s="184"/>
    </row>
    <row r="73" spans="1:23" x14ac:dyDescent="0.3">
      <c r="B73" s="184"/>
      <c r="C73" s="184"/>
      <c r="D73" s="184"/>
      <c r="E73" s="202"/>
      <c r="F73" s="189"/>
      <c r="G73" s="197"/>
      <c r="H73" s="197"/>
      <c r="I73" s="197"/>
      <c r="J73" s="197"/>
      <c r="K73" s="198"/>
      <c r="L73" s="184"/>
      <c r="M73" s="184"/>
      <c r="N73" s="184"/>
      <c r="O73" s="184"/>
      <c r="P73" s="184"/>
      <c r="Q73" s="202"/>
      <c r="R73" s="184"/>
      <c r="S73" s="184"/>
      <c r="T73" s="184"/>
      <c r="U73" s="184"/>
    </row>
    <row r="74" spans="1:23" x14ac:dyDescent="0.3">
      <c r="B74" s="184"/>
      <c r="C74" s="184"/>
      <c r="D74" s="184"/>
      <c r="E74" s="202"/>
      <c r="G74" s="196"/>
      <c r="H74" s="205"/>
      <c r="I74" s="205"/>
      <c r="J74" s="205"/>
      <c r="K74" s="206"/>
      <c r="L74" s="203"/>
      <c r="M74" s="184"/>
      <c r="N74" s="184"/>
      <c r="O74" s="184"/>
      <c r="P74" s="184"/>
      <c r="Q74" s="202"/>
      <c r="R74" s="203"/>
    </row>
    <row r="75" spans="1:23" x14ac:dyDescent="0.3">
      <c r="M75" s="203"/>
      <c r="N75" s="203"/>
      <c r="O75" s="203"/>
      <c r="P75" s="203"/>
      <c r="Q75" s="204"/>
    </row>
  </sheetData>
  <mergeCells count="6">
    <mergeCell ref="A2:Q2"/>
    <mergeCell ref="A3:A4"/>
    <mergeCell ref="B3:B4"/>
    <mergeCell ref="C3:C4"/>
    <mergeCell ref="D3:D4"/>
    <mergeCell ref="E3:E4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3" firstPageNumber="0" orientation="landscape" horizontalDpi="300" verticalDpi="300" r:id="rId1"/>
  <rowBreaks count="1" manualBreakCount="1">
    <brk id="69" max="16383" man="1"/>
  </rowBreaks>
  <colBreaks count="1" manualBreakCount="1">
    <brk id="1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tabSelected="1" zoomScaleNormal="100" workbookViewId="0">
      <selection activeCell="B2" sqref="B2:K2"/>
    </sheetView>
  </sheetViews>
  <sheetFormatPr defaultRowHeight="16.5" x14ac:dyDescent="0.2"/>
  <cols>
    <col min="1" max="1" width="3" style="211" customWidth="1"/>
    <col min="2" max="2" width="34.85546875" style="211" customWidth="1"/>
    <col min="3" max="3" width="14.28515625" style="211" customWidth="1"/>
    <col min="4" max="4" width="14.28515625" style="212" customWidth="1"/>
    <col min="5" max="5" width="14.28515625" style="211" customWidth="1"/>
    <col min="6" max="6" width="12.5703125" style="286" customWidth="1"/>
    <col min="7" max="7" width="14.7109375" style="211" customWidth="1"/>
    <col min="8" max="8" width="9.7109375" style="211" customWidth="1"/>
    <col min="9" max="9" width="17.5703125" style="211" customWidth="1"/>
    <col min="10" max="13" width="9.7109375" style="211" customWidth="1"/>
    <col min="14" max="16" width="9.140625" style="105"/>
    <col min="17" max="256" width="9.7109375" style="211" customWidth="1"/>
    <col min="257" max="257" width="3" style="211" customWidth="1"/>
    <col min="258" max="258" width="34.85546875" style="211" customWidth="1"/>
    <col min="259" max="261" width="14.28515625" style="211" customWidth="1"/>
    <col min="262" max="263" width="14.7109375" style="211" customWidth="1"/>
    <col min="264" max="264" width="9.7109375" style="211" customWidth="1"/>
    <col min="265" max="265" width="17.5703125" style="211" customWidth="1"/>
    <col min="266" max="512" width="9.7109375" style="211" customWidth="1"/>
    <col min="513" max="513" width="3" style="211" customWidth="1"/>
    <col min="514" max="514" width="34.85546875" style="211" customWidth="1"/>
    <col min="515" max="517" width="14.28515625" style="211" customWidth="1"/>
    <col min="518" max="519" width="14.7109375" style="211" customWidth="1"/>
    <col min="520" max="520" width="9.7109375" style="211" customWidth="1"/>
    <col min="521" max="521" width="17.5703125" style="211" customWidth="1"/>
    <col min="522" max="768" width="9.7109375" style="211" customWidth="1"/>
    <col min="769" max="769" width="3" style="211" customWidth="1"/>
    <col min="770" max="770" width="34.85546875" style="211" customWidth="1"/>
    <col min="771" max="773" width="14.28515625" style="211" customWidth="1"/>
    <col min="774" max="775" width="14.7109375" style="211" customWidth="1"/>
    <col min="776" max="776" width="9.7109375" style="211" customWidth="1"/>
    <col min="777" max="777" width="17.5703125" style="211" customWidth="1"/>
    <col min="778" max="1025" width="9.7109375" style="211" customWidth="1"/>
    <col min="1026" max="16384" width="9.140625" style="105"/>
  </cols>
  <sheetData>
    <row r="1" spans="1:11" ht="15.6" customHeight="1" x14ac:dyDescent="0.2">
      <c r="A1" s="207"/>
      <c r="B1" s="207"/>
      <c r="C1" s="208"/>
      <c r="D1" s="209"/>
      <c r="E1" s="208"/>
      <c r="F1" s="274"/>
      <c r="G1" s="210"/>
      <c r="H1" s="208"/>
      <c r="K1" s="213" t="s">
        <v>1076</v>
      </c>
    </row>
    <row r="2" spans="1:11" ht="45.75" customHeight="1" x14ac:dyDescent="0.2">
      <c r="A2" s="207"/>
      <c r="B2" s="463" t="s">
        <v>756</v>
      </c>
      <c r="C2" s="463"/>
      <c r="D2" s="463"/>
      <c r="E2" s="463"/>
      <c r="F2" s="463"/>
      <c r="G2" s="463"/>
      <c r="H2" s="463"/>
      <c r="I2" s="463"/>
      <c r="J2" s="463"/>
      <c r="K2" s="463"/>
    </row>
    <row r="3" spans="1:11" x14ac:dyDescent="0.2">
      <c r="A3" s="214"/>
      <c r="B3" s="215" t="s">
        <v>755</v>
      </c>
      <c r="C3" s="216"/>
      <c r="D3" s="217"/>
      <c r="E3" s="218"/>
      <c r="F3" s="275"/>
      <c r="G3" s="210"/>
      <c r="H3" s="218"/>
      <c r="I3" s="210"/>
    </row>
    <row r="4" spans="1:11" ht="17.25" thickBot="1" x14ac:dyDescent="0.25">
      <c r="A4" s="207"/>
      <c r="B4" s="215"/>
      <c r="C4" s="216"/>
      <c r="D4" s="219"/>
      <c r="E4" s="208"/>
      <c r="F4" s="274"/>
      <c r="G4" s="210"/>
      <c r="H4" s="208"/>
      <c r="I4" s="210"/>
    </row>
    <row r="5" spans="1:11" ht="154.5" customHeight="1" thickBot="1" x14ac:dyDescent="0.25">
      <c r="A5" s="207"/>
      <c r="B5" s="220" t="s">
        <v>666</v>
      </c>
      <c r="C5" s="276" t="s">
        <v>754</v>
      </c>
      <c r="D5" s="221" t="s">
        <v>667</v>
      </c>
      <c r="E5" s="222" t="s">
        <v>668</v>
      </c>
      <c r="F5" s="277" t="s">
        <v>669</v>
      </c>
      <c r="G5" s="223" t="s">
        <v>668</v>
      </c>
      <c r="H5" s="278" t="s">
        <v>670</v>
      </c>
      <c r="I5" s="222" t="s">
        <v>668</v>
      </c>
      <c r="J5" s="278" t="s">
        <v>671</v>
      </c>
      <c r="K5" s="222" t="s">
        <v>668</v>
      </c>
    </row>
    <row r="6" spans="1:11" x14ac:dyDescent="0.2">
      <c r="A6" s="207"/>
      <c r="B6" s="224" t="s">
        <v>672</v>
      </c>
      <c r="C6" s="225">
        <v>120</v>
      </c>
      <c r="D6" s="226">
        <f t="shared" ref="D6:D44" si="0">F6+H6+J6</f>
        <v>60</v>
      </c>
      <c r="E6" s="227">
        <f t="shared" ref="E6:E24" si="1">D6/C6</f>
        <v>0.5</v>
      </c>
      <c r="F6" s="279">
        <f>'НЕТТО Свод'!B5</f>
        <v>0</v>
      </c>
      <c r="G6" s="227">
        <f t="shared" ref="G6:G24" si="2">F6/C6</f>
        <v>0</v>
      </c>
      <c r="H6" s="280">
        <f>'НЕТТО Свод'!C5</f>
        <v>60</v>
      </c>
      <c r="I6" s="227">
        <f t="shared" ref="I6:I24" si="3">H6/C6</f>
        <v>0.5</v>
      </c>
      <c r="J6" s="280">
        <f>'НЕТТО Свод'!D5</f>
        <v>0</v>
      </c>
      <c r="K6" s="228">
        <f t="shared" ref="K6:K14" si="4">J6/C6</f>
        <v>0</v>
      </c>
    </row>
    <row r="7" spans="1:11" x14ac:dyDescent="0.2">
      <c r="A7" s="207"/>
      <c r="B7" s="229" t="s">
        <v>673</v>
      </c>
      <c r="C7" s="302">
        <v>200</v>
      </c>
      <c r="D7" s="230">
        <f t="shared" si="0"/>
        <v>73.45</v>
      </c>
      <c r="E7" s="231">
        <f t="shared" si="1"/>
        <v>0.36725000000000002</v>
      </c>
      <c r="F7" s="281">
        <f>'НЕТТО Свод'!B6</f>
        <v>36.766666666666666</v>
      </c>
      <c r="G7" s="231">
        <f t="shared" si="2"/>
        <v>0.18383333333333332</v>
      </c>
      <c r="H7" s="282">
        <f>'НЕТТО Свод'!C6</f>
        <v>32.683333333333337</v>
      </c>
      <c r="I7" s="231">
        <f t="shared" si="3"/>
        <v>0.16341666666666668</v>
      </c>
      <c r="J7" s="282">
        <f>'НЕТТО Свод'!D6</f>
        <v>4</v>
      </c>
      <c r="K7" s="232">
        <f t="shared" si="4"/>
        <v>0.02</v>
      </c>
    </row>
    <row r="8" spans="1:11" x14ac:dyDescent="0.2">
      <c r="A8" s="207"/>
      <c r="B8" s="229" t="s">
        <v>674</v>
      </c>
      <c r="C8" s="302">
        <v>20</v>
      </c>
      <c r="D8" s="230">
        <f t="shared" si="0"/>
        <v>38.86</v>
      </c>
      <c r="E8" s="231">
        <f t="shared" si="1"/>
        <v>1.9430000000000001</v>
      </c>
      <c r="F8" s="281">
        <f>'НЕТТО Свод'!B7</f>
        <v>10.8</v>
      </c>
      <c r="G8" s="231">
        <f t="shared" si="2"/>
        <v>0.54</v>
      </c>
      <c r="H8" s="282">
        <f>'НЕТТО Свод'!C7</f>
        <v>6.4</v>
      </c>
      <c r="I8" s="231">
        <f t="shared" si="3"/>
        <v>0.32</v>
      </c>
      <c r="J8" s="282">
        <f>'НЕТТО Свод'!D7</f>
        <v>21.66</v>
      </c>
      <c r="K8" s="232">
        <f t="shared" si="4"/>
        <v>1.083</v>
      </c>
    </row>
    <row r="9" spans="1:11" x14ac:dyDescent="0.2">
      <c r="A9" s="207"/>
      <c r="B9" s="229" t="s">
        <v>369</v>
      </c>
      <c r="C9" s="302">
        <v>50</v>
      </c>
      <c r="D9" s="230">
        <f t="shared" si="0"/>
        <v>46.15</v>
      </c>
      <c r="E9" s="231">
        <f t="shared" si="1"/>
        <v>0.92299999999999993</v>
      </c>
      <c r="F9" s="281">
        <f>'НЕТТО Свод'!B9</f>
        <v>21.549999999999997</v>
      </c>
      <c r="G9" s="231">
        <f t="shared" si="2"/>
        <v>0.43099999999999994</v>
      </c>
      <c r="H9" s="282">
        <f>'НЕТТО Свод'!C9</f>
        <v>23.1</v>
      </c>
      <c r="I9" s="231">
        <f t="shared" si="3"/>
        <v>0.46200000000000002</v>
      </c>
      <c r="J9" s="282">
        <f>'НЕТТО Свод'!D9</f>
        <v>1.5</v>
      </c>
      <c r="K9" s="232">
        <f t="shared" si="4"/>
        <v>0.03</v>
      </c>
    </row>
    <row r="10" spans="1:11" x14ac:dyDescent="0.2">
      <c r="A10" s="207"/>
      <c r="B10" s="229" t="s">
        <v>370</v>
      </c>
      <c r="C10" s="302">
        <v>20</v>
      </c>
      <c r="D10" s="230">
        <f t="shared" si="0"/>
        <v>19</v>
      </c>
      <c r="E10" s="231">
        <f t="shared" si="1"/>
        <v>0.95</v>
      </c>
      <c r="F10" s="281">
        <f>'НЕТТО Свод'!B10</f>
        <v>7.2</v>
      </c>
      <c r="G10" s="231">
        <f t="shared" si="2"/>
        <v>0.36</v>
      </c>
      <c r="H10" s="282">
        <f>'НЕТТО Свод'!C10</f>
        <v>11.8</v>
      </c>
      <c r="I10" s="231">
        <f t="shared" si="3"/>
        <v>0.59000000000000008</v>
      </c>
      <c r="J10" s="282">
        <f>'НЕТТО Свод'!D10</f>
        <v>0</v>
      </c>
      <c r="K10" s="232">
        <f t="shared" si="4"/>
        <v>0</v>
      </c>
    </row>
    <row r="11" spans="1:11" x14ac:dyDescent="0.2">
      <c r="A11" s="207"/>
      <c r="B11" s="229" t="s">
        <v>675</v>
      </c>
      <c r="C11" s="302">
        <v>187</v>
      </c>
      <c r="D11" s="230">
        <f t="shared" si="0"/>
        <v>166.39</v>
      </c>
      <c r="E11" s="231">
        <f t="shared" si="1"/>
        <v>0.88978609625668437</v>
      </c>
      <c r="F11" s="281">
        <f>'НЕТТО Свод'!B11</f>
        <v>31.2</v>
      </c>
      <c r="G11" s="231">
        <f t="shared" si="2"/>
        <v>0.16684491978609625</v>
      </c>
      <c r="H11" s="282">
        <f>'НЕТТО Свод'!C11</f>
        <v>135.19</v>
      </c>
      <c r="I11" s="231">
        <f t="shared" si="3"/>
        <v>0.7229411764705882</v>
      </c>
      <c r="J11" s="282">
        <f>'НЕТТО Свод'!D11</f>
        <v>0</v>
      </c>
      <c r="K11" s="232">
        <f t="shared" si="4"/>
        <v>0</v>
      </c>
    </row>
    <row r="12" spans="1:11" x14ac:dyDescent="0.2">
      <c r="A12" s="207"/>
      <c r="B12" s="229" t="s">
        <v>676</v>
      </c>
      <c r="C12" s="302">
        <v>215</v>
      </c>
      <c r="D12" s="230">
        <f t="shared" si="0"/>
        <v>130.06000000000003</v>
      </c>
      <c r="E12" s="231">
        <f t="shared" si="1"/>
        <v>0.60493023255813971</v>
      </c>
      <c r="F12" s="281">
        <f>'НЕТТО Свод'!B12</f>
        <v>17.395000000000003</v>
      </c>
      <c r="G12" s="231">
        <f t="shared" si="2"/>
        <v>8.0906976744186065E-2</v>
      </c>
      <c r="H12" s="282">
        <f>'НЕТТО Свод'!C12</f>
        <v>111.70500000000001</v>
      </c>
      <c r="I12" s="231">
        <f t="shared" si="3"/>
        <v>0.51955813953488383</v>
      </c>
      <c r="J12" s="282">
        <f>'НЕТТО Свод'!D12</f>
        <v>0.96</v>
      </c>
      <c r="K12" s="232">
        <f t="shared" si="4"/>
        <v>4.4651162790697672E-3</v>
      </c>
    </row>
    <row r="13" spans="1:11" ht="33" x14ac:dyDescent="0.2">
      <c r="A13" s="207"/>
      <c r="B13" s="229" t="s">
        <v>593</v>
      </c>
      <c r="C13" s="302">
        <v>105</v>
      </c>
      <c r="D13" s="230">
        <f t="shared" si="0"/>
        <v>41.75</v>
      </c>
      <c r="E13" s="231">
        <f t="shared" si="1"/>
        <v>0.39761904761904759</v>
      </c>
      <c r="F13" s="281">
        <f>'НЕТТО Свод'!B13</f>
        <v>0</v>
      </c>
      <c r="G13" s="231">
        <f t="shared" si="2"/>
        <v>0</v>
      </c>
      <c r="H13" s="282">
        <f>'НЕТТО Свод'!C13</f>
        <v>41.75</v>
      </c>
      <c r="I13" s="231">
        <f t="shared" si="3"/>
        <v>0.39761904761904759</v>
      </c>
      <c r="J13" s="282">
        <f>'НЕТТО Свод'!D13</f>
        <v>0</v>
      </c>
      <c r="K13" s="232">
        <f t="shared" si="4"/>
        <v>0</v>
      </c>
    </row>
    <row r="14" spans="1:11" x14ac:dyDescent="0.2">
      <c r="A14" s="207"/>
      <c r="B14" s="229" t="s">
        <v>363</v>
      </c>
      <c r="C14" s="302">
        <v>185</v>
      </c>
      <c r="D14" s="230">
        <f t="shared" si="0"/>
        <v>326.60000000000002</v>
      </c>
      <c r="E14" s="231">
        <f t="shared" si="1"/>
        <v>1.7654054054054056</v>
      </c>
      <c r="F14" s="281">
        <f>'НЕТТО Свод'!B14</f>
        <v>106.3</v>
      </c>
      <c r="G14" s="231">
        <f t="shared" si="2"/>
        <v>0.57459459459459461</v>
      </c>
      <c r="H14" s="282">
        <f>'НЕТТО Свод'!C14</f>
        <v>108.9</v>
      </c>
      <c r="I14" s="231">
        <f t="shared" si="3"/>
        <v>0.58864864864864863</v>
      </c>
      <c r="J14" s="282">
        <f>'НЕТТО Свод'!D14</f>
        <v>111.4</v>
      </c>
      <c r="K14" s="232">
        <f t="shared" si="4"/>
        <v>0.60216216216216223</v>
      </c>
    </row>
    <row r="15" spans="1:11" x14ac:dyDescent="0.2">
      <c r="A15" s="207"/>
      <c r="B15" s="229" t="s">
        <v>596</v>
      </c>
      <c r="C15" s="302">
        <v>1</v>
      </c>
      <c r="D15" s="230">
        <f t="shared" si="0"/>
        <v>0</v>
      </c>
      <c r="E15" s="231">
        <f t="shared" si="1"/>
        <v>0</v>
      </c>
      <c r="F15" s="281">
        <f>'НЕТТО Свод'!B15</f>
        <v>0</v>
      </c>
      <c r="G15" s="231">
        <f t="shared" si="2"/>
        <v>0</v>
      </c>
      <c r="H15" s="282">
        <f>'НЕТТО Свод'!C15</f>
        <v>0</v>
      </c>
      <c r="I15" s="231">
        <f t="shared" si="3"/>
        <v>0</v>
      </c>
      <c r="J15" s="282">
        <f>'НЕТТО Свод'!D15</f>
        <v>0</v>
      </c>
      <c r="K15" s="232">
        <f t="shared" ref="K15:K16" si="5">J15/C15</f>
        <v>0</v>
      </c>
    </row>
    <row r="16" spans="1:11" x14ac:dyDescent="0.2">
      <c r="A16" s="207"/>
      <c r="B16" s="229" t="s">
        <v>677</v>
      </c>
      <c r="C16" s="302">
        <v>20</v>
      </c>
      <c r="D16" s="230">
        <f t="shared" si="0"/>
        <v>6.1349999999999998</v>
      </c>
      <c r="E16" s="231">
        <f t="shared" si="1"/>
        <v>0.30674999999999997</v>
      </c>
      <c r="F16" s="281">
        <f>'НЕТТО Свод'!B16</f>
        <v>0.43499999999999994</v>
      </c>
      <c r="G16" s="231">
        <f t="shared" si="2"/>
        <v>2.1749999999999999E-2</v>
      </c>
      <c r="H16" s="282">
        <f>'НЕТТО Свод'!C16</f>
        <v>5.7</v>
      </c>
      <c r="I16" s="231">
        <f t="shared" si="3"/>
        <v>0.28500000000000003</v>
      </c>
      <c r="J16" s="282">
        <f>'НЕТТО Свод'!D16</f>
        <v>0</v>
      </c>
      <c r="K16" s="232">
        <f t="shared" si="5"/>
        <v>0</v>
      </c>
    </row>
    <row r="17" spans="1:11" x14ac:dyDescent="0.2">
      <c r="A17" s="207"/>
      <c r="B17" s="229" t="s">
        <v>553</v>
      </c>
      <c r="C17" s="302">
        <v>4</v>
      </c>
      <c r="D17" s="230">
        <f t="shared" si="0"/>
        <v>3.3</v>
      </c>
      <c r="E17" s="231">
        <f t="shared" si="1"/>
        <v>0.82499999999999996</v>
      </c>
      <c r="F17" s="281">
        <f>'НЕТТО Свод'!B17</f>
        <v>0.6</v>
      </c>
      <c r="G17" s="231">
        <f t="shared" si="2"/>
        <v>0.15</v>
      </c>
      <c r="H17" s="282">
        <f>'НЕТТО Свод'!C17</f>
        <v>2.4</v>
      </c>
      <c r="I17" s="231">
        <f t="shared" si="3"/>
        <v>0.6</v>
      </c>
      <c r="J17" s="282">
        <f>'НЕТТО Свод'!D17</f>
        <v>0.3</v>
      </c>
      <c r="K17" s="232">
        <f t="shared" ref="K17:K24" si="6">J17/C17</f>
        <v>7.4999999999999997E-2</v>
      </c>
    </row>
    <row r="18" spans="1:11" x14ac:dyDescent="0.2">
      <c r="A18" s="207"/>
      <c r="B18" s="229" t="s">
        <v>602</v>
      </c>
      <c r="C18" s="302">
        <v>1</v>
      </c>
      <c r="D18" s="230">
        <f t="shared" si="0"/>
        <v>0.85</v>
      </c>
      <c r="E18" s="231">
        <f t="shared" si="1"/>
        <v>0.85</v>
      </c>
      <c r="F18" s="281">
        <f>'НЕТТО Свод'!B18</f>
        <v>0.85</v>
      </c>
      <c r="G18" s="231">
        <f t="shared" si="2"/>
        <v>0.85</v>
      </c>
      <c r="H18" s="282">
        <f>'НЕТТО Свод'!C18</f>
        <v>0</v>
      </c>
      <c r="I18" s="231">
        <f t="shared" si="3"/>
        <v>0</v>
      </c>
      <c r="J18" s="282">
        <f>'НЕТТО Свод'!D18</f>
        <v>0</v>
      </c>
      <c r="K18" s="232">
        <f t="shared" si="6"/>
        <v>0</v>
      </c>
    </row>
    <row r="19" spans="1:11" ht="33" x14ac:dyDescent="0.2">
      <c r="A19" s="207"/>
      <c r="B19" s="229" t="s">
        <v>678</v>
      </c>
      <c r="C19" s="302">
        <v>200</v>
      </c>
      <c r="D19" s="230">
        <f t="shared" si="0"/>
        <v>60</v>
      </c>
      <c r="E19" s="231">
        <f t="shared" si="1"/>
        <v>0.3</v>
      </c>
      <c r="F19" s="281">
        <v>0</v>
      </c>
      <c r="G19" s="231">
        <f t="shared" si="2"/>
        <v>0</v>
      </c>
      <c r="H19" s="282">
        <f>'НЕТТО Свод'!C19</f>
        <v>20</v>
      </c>
      <c r="I19" s="231">
        <f t="shared" si="3"/>
        <v>0.1</v>
      </c>
      <c r="J19" s="282">
        <f>'НЕТТО Свод'!D19</f>
        <v>40</v>
      </c>
      <c r="K19" s="232">
        <f t="shared" si="6"/>
        <v>0.2</v>
      </c>
    </row>
    <row r="20" spans="1:11" x14ac:dyDescent="0.2">
      <c r="A20" s="207"/>
      <c r="B20" s="229" t="s">
        <v>679</v>
      </c>
      <c r="C20" s="302">
        <v>78</v>
      </c>
      <c r="D20" s="230">
        <f t="shared" si="0"/>
        <v>69.75</v>
      </c>
      <c r="E20" s="231">
        <f t="shared" si="1"/>
        <v>0.89423076923076927</v>
      </c>
      <c r="F20" s="281">
        <f>'НЕТТО Свод'!B20</f>
        <v>6</v>
      </c>
      <c r="G20" s="231">
        <f t="shared" si="2"/>
        <v>7.6923076923076927E-2</v>
      </c>
      <c r="H20" s="282">
        <f>'НЕТТО Свод'!C20</f>
        <v>58.35</v>
      </c>
      <c r="I20" s="231">
        <f t="shared" si="3"/>
        <v>0.74807692307692308</v>
      </c>
      <c r="J20" s="282">
        <f>'НЕТТО Свод'!D20</f>
        <v>5.4</v>
      </c>
      <c r="K20" s="232">
        <f t="shared" si="6"/>
        <v>6.9230769230769235E-2</v>
      </c>
    </row>
    <row r="21" spans="1:11" x14ac:dyDescent="0.2">
      <c r="A21" s="207"/>
      <c r="B21" s="229" t="s">
        <v>354</v>
      </c>
      <c r="C21" s="302">
        <v>40</v>
      </c>
      <c r="D21" s="230">
        <f t="shared" si="0"/>
        <v>7.1</v>
      </c>
      <c r="E21" s="231">
        <f t="shared" si="1"/>
        <v>0.17749999999999999</v>
      </c>
      <c r="F21" s="281">
        <f>'НЕТТО Свод'!B21</f>
        <v>0.85</v>
      </c>
      <c r="G21" s="231">
        <f t="shared" si="2"/>
        <v>2.1249999999999998E-2</v>
      </c>
      <c r="H21" s="282">
        <f>'НЕТТО Свод'!C21</f>
        <v>6.25</v>
      </c>
      <c r="I21" s="231">
        <f t="shared" si="3"/>
        <v>0.15625</v>
      </c>
      <c r="J21" s="282">
        <f>'НЕТТО Свод'!D21</f>
        <v>0</v>
      </c>
      <c r="K21" s="232">
        <f t="shared" si="6"/>
        <v>0</v>
      </c>
    </row>
    <row r="22" spans="1:11" x14ac:dyDescent="0.2">
      <c r="A22" s="207"/>
      <c r="B22" s="229" t="s">
        <v>680</v>
      </c>
      <c r="C22" s="302">
        <v>53</v>
      </c>
      <c r="D22" s="230">
        <f t="shared" si="0"/>
        <v>74.461600000000004</v>
      </c>
      <c r="E22" s="231">
        <f t="shared" si="1"/>
        <v>1.404935849056604</v>
      </c>
      <c r="F22" s="281">
        <f>'НЕТТО Свод'!B22</f>
        <v>21.365600000000004</v>
      </c>
      <c r="G22" s="231">
        <f t="shared" si="2"/>
        <v>0.40312452830188689</v>
      </c>
      <c r="H22" s="282">
        <f>'НЕТТО Свод'!C22</f>
        <v>53.096000000000004</v>
      </c>
      <c r="I22" s="231">
        <f t="shared" si="3"/>
        <v>1.001811320754717</v>
      </c>
      <c r="J22" s="282">
        <f>'НЕТТО Свод'!D22</f>
        <v>0</v>
      </c>
      <c r="K22" s="232">
        <f t="shared" si="6"/>
        <v>0</v>
      </c>
    </row>
    <row r="23" spans="1:11" x14ac:dyDescent="0.2">
      <c r="A23" s="207"/>
      <c r="B23" s="229" t="s">
        <v>612</v>
      </c>
      <c r="C23" s="302">
        <v>45</v>
      </c>
      <c r="D23" s="230">
        <f t="shared" si="0"/>
        <v>11</v>
      </c>
      <c r="E23" s="231">
        <f t="shared" si="1"/>
        <v>0.24444444444444444</v>
      </c>
      <c r="F23" s="281">
        <f>'НЕТТО Свод'!B23</f>
        <v>1.4</v>
      </c>
      <c r="G23" s="231">
        <f t="shared" si="2"/>
        <v>3.111111111111111E-2</v>
      </c>
      <c r="H23" s="282">
        <f>'НЕТТО Свод'!C23</f>
        <v>8.1</v>
      </c>
      <c r="I23" s="231">
        <f t="shared" si="3"/>
        <v>0.18</v>
      </c>
      <c r="J23" s="282">
        <f>'НЕТТО Свод'!D23</f>
        <v>1.5</v>
      </c>
      <c r="K23" s="232">
        <f t="shared" si="6"/>
        <v>3.3333333333333333E-2</v>
      </c>
    </row>
    <row r="24" spans="1:11" x14ac:dyDescent="0.2">
      <c r="A24" s="207"/>
      <c r="B24" s="229" t="s">
        <v>614</v>
      </c>
      <c r="C24" s="302">
        <v>32</v>
      </c>
      <c r="D24" s="230">
        <f t="shared" si="0"/>
        <v>7.14</v>
      </c>
      <c r="E24" s="231">
        <f t="shared" si="1"/>
        <v>0.22312499999999999</v>
      </c>
      <c r="F24" s="281">
        <f>'НЕТТО Свод'!B24</f>
        <v>0.7</v>
      </c>
      <c r="G24" s="231">
        <f t="shared" si="2"/>
        <v>2.1874999999999999E-2</v>
      </c>
      <c r="H24" s="282">
        <f>'НЕТТО Свод'!C24</f>
        <v>6.4399999999999995</v>
      </c>
      <c r="I24" s="231">
        <f t="shared" si="3"/>
        <v>0.20124999999999998</v>
      </c>
      <c r="J24" s="282">
        <f>'НЕТТО Свод'!D24</f>
        <v>0</v>
      </c>
      <c r="K24" s="232">
        <f t="shared" si="6"/>
        <v>0</v>
      </c>
    </row>
    <row r="25" spans="1:11" ht="32.25" customHeight="1" x14ac:dyDescent="0.2">
      <c r="A25" s="207"/>
      <c r="B25" s="229" t="s">
        <v>615</v>
      </c>
      <c r="C25" s="302"/>
      <c r="D25" s="230">
        <f t="shared" si="0"/>
        <v>11.5</v>
      </c>
      <c r="E25" s="231"/>
      <c r="F25" s="281">
        <f>'НЕТТО Свод'!B25</f>
        <v>10</v>
      </c>
      <c r="G25" s="231"/>
      <c r="H25" s="282">
        <f>'НЕТТО Свод'!C25</f>
        <v>0</v>
      </c>
      <c r="I25" s="231"/>
      <c r="J25" s="282">
        <f>'НЕТТО Свод'!D25</f>
        <v>1.5</v>
      </c>
      <c r="K25" s="232"/>
    </row>
    <row r="26" spans="1:11" x14ac:dyDescent="0.2">
      <c r="A26" s="207"/>
      <c r="B26" s="229" t="s">
        <v>618</v>
      </c>
      <c r="C26" s="302">
        <v>350</v>
      </c>
      <c r="D26" s="230">
        <f t="shared" si="0"/>
        <v>117</v>
      </c>
      <c r="E26" s="231">
        <f t="shared" ref="E26:E32" si="7">D26/C26</f>
        <v>0.3342857142857143</v>
      </c>
      <c r="F26" s="281">
        <f>'НЕТТО Свод'!B26</f>
        <v>84.2</v>
      </c>
      <c r="G26" s="231">
        <f t="shared" ref="G26:G32" si="8">F26/C26</f>
        <v>0.24057142857142857</v>
      </c>
      <c r="H26" s="282">
        <f>'НЕТТО Свод'!C26</f>
        <v>4.2</v>
      </c>
      <c r="I26" s="231">
        <f t="shared" ref="I26:I32" si="9">H26/C26</f>
        <v>1.2E-2</v>
      </c>
      <c r="J26" s="282">
        <f>'НЕТТО Свод'!D26</f>
        <v>28.6</v>
      </c>
      <c r="K26" s="232">
        <f t="shared" ref="K26:K32" si="10">J26/C26</f>
        <v>8.1714285714285712E-2</v>
      </c>
    </row>
    <row r="27" spans="1:11" x14ac:dyDescent="0.2">
      <c r="A27" s="207"/>
      <c r="B27" s="229" t="s">
        <v>681</v>
      </c>
      <c r="C27" s="302">
        <v>180</v>
      </c>
      <c r="D27" s="230">
        <f t="shared" si="0"/>
        <v>100</v>
      </c>
      <c r="E27" s="231">
        <f t="shared" si="7"/>
        <v>0.55555555555555558</v>
      </c>
      <c r="F27" s="281">
        <f>'НЕТТО Свод'!B27</f>
        <v>0</v>
      </c>
      <c r="G27" s="231">
        <f t="shared" si="8"/>
        <v>0</v>
      </c>
      <c r="H27" s="282">
        <f>'НЕТТО Свод'!C27</f>
        <v>0</v>
      </c>
      <c r="I27" s="231">
        <f t="shared" si="9"/>
        <v>0</v>
      </c>
      <c r="J27" s="282">
        <f>'НЕТТО Свод'!D27</f>
        <v>100</v>
      </c>
      <c r="K27" s="232">
        <f t="shared" si="10"/>
        <v>0.55555555555555558</v>
      </c>
    </row>
    <row r="28" spans="1:11" x14ac:dyDescent="0.2">
      <c r="A28" s="207"/>
      <c r="B28" s="229" t="s">
        <v>350</v>
      </c>
      <c r="C28" s="302">
        <v>60</v>
      </c>
      <c r="D28" s="230">
        <f t="shared" si="0"/>
        <v>44.2</v>
      </c>
      <c r="E28" s="231">
        <f t="shared" si="7"/>
        <v>0.73666666666666669</v>
      </c>
      <c r="F28" s="281">
        <f>'НЕТТО Свод'!B28</f>
        <v>29.15</v>
      </c>
      <c r="G28" s="231">
        <f t="shared" si="8"/>
        <v>0.48583333333333328</v>
      </c>
      <c r="H28" s="282">
        <f>'НЕТТО Свод'!C28</f>
        <v>0</v>
      </c>
      <c r="I28" s="231">
        <f t="shared" si="9"/>
        <v>0</v>
      </c>
      <c r="J28" s="282">
        <f>'НЕТТО Свод'!D28</f>
        <v>15.05</v>
      </c>
      <c r="K28" s="232">
        <f t="shared" si="10"/>
        <v>0.25083333333333335</v>
      </c>
    </row>
    <row r="29" spans="1:11" x14ac:dyDescent="0.2">
      <c r="A29" s="207"/>
      <c r="B29" s="229" t="s">
        <v>623</v>
      </c>
      <c r="C29" s="302">
        <v>15</v>
      </c>
      <c r="D29" s="230">
        <f t="shared" si="0"/>
        <v>12.850000000000001</v>
      </c>
      <c r="E29" s="231">
        <f t="shared" si="7"/>
        <v>0.8566666666666668</v>
      </c>
      <c r="F29" s="281">
        <f>'НЕТТО Свод'!B29</f>
        <v>8.25</v>
      </c>
      <c r="G29" s="231">
        <f t="shared" si="8"/>
        <v>0.55000000000000004</v>
      </c>
      <c r="H29" s="282">
        <f>'НЕТТО Свод'!C29</f>
        <v>1.55</v>
      </c>
      <c r="I29" s="231">
        <f t="shared" si="9"/>
        <v>0.10333333333333333</v>
      </c>
      <c r="J29" s="282">
        <f>'НЕТТО Свод'!D29</f>
        <v>3.05</v>
      </c>
      <c r="K29" s="232">
        <f t="shared" si="10"/>
        <v>0.20333333333333331</v>
      </c>
    </row>
    <row r="30" spans="1:11" x14ac:dyDescent="0.2">
      <c r="A30" s="207"/>
      <c r="B30" s="229" t="s">
        <v>351</v>
      </c>
      <c r="C30" s="302">
        <v>10</v>
      </c>
      <c r="D30" s="230">
        <f t="shared" si="0"/>
        <v>13.7</v>
      </c>
      <c r="E30" s="231">
        <f t="shared" si="7"/>
        <v>1.3699999999999999</v>
      </c>
      <c r="F30" s="281">
        <f>'НЕТТО Свод'!B30</f>
        <v>1.55</v>
      </c>
      <c r="G30" s="231">
        <f t="shared" si="8"/>
        <v>0.155</v>
      </c>
      <c r="H30" s="282">
        <f>'НЕТТО Свод'!C30</f>
        <v>11.2</v>
      </c>
      <c r="I30" s="231">
        <f t="shared" si="9"/>
        <v>1.1199999999999999</v>
      </c>
      <c r="J30" s="282">
        <f>'НЕТТО Свод'!D30</f>
        <v>0.95</v>
      </c>
      <c r="K30" s="232">
        <f t="shared" si="10"/>
        <v>9.5000000000000001E-2</v>
      </c>
    </row>
    <row r="31" spans="1:11" x14ac:dyDescent="0.2">
      <c r="A31" s="207"/>
      <c r="B31" s="229" t="s">
        <v>67</v>
      </c>
      <c r="C31" s="302">
        <v>35</v>
      </c>
      <c r="D31" s="230">
        <f t="shared" si="0"/>
        <v>17.350000000000001</v>
      </c>
      <c r="E31" s="231">
        <f t="shared" si="7"/>
        <v>0.49571428571428577</v>
      </c>
      <c r="F31" s="281">
        <f>'НЕТТО Свод'!B31</f>
        <v>10.25</v>
      </c>
      <c r="G31" s="231">
        <f t="shared" si="8"/>
        <v>0.29285714285714287</v>
      </c>
      <c r="H31" s="282">
        <f>'НЕТТО Свод'!C31</f>
        <v>4</v>
      </c>
      <c r="I31" s="231">
        <f t="shared" si="9"/>
        <v>0.11428571428571428</v>
      </c>
      <c r="J31" s="282">
        <f>'НЕТТО Свод'!D31</f>
        <v>3.1</v>
      </c>
      <c r="K31" s="232">
        <f t="shared" si="10"/>
        <v>8.8571428571428579E-2</v>
      </c>
    </row>
    <row r="32" spans="1:11" x14ac:dyDescent="0.2">
      <c r="A32" s="207"/>
      <c r="B32" s="229" t="s">
        <v>375</v>
      </c>
      <c r="C32" s="302">
        <v>18</v>
      </c>
      <c r="D32" s="230">
        <f t="shared" si="0"/>
        <v>17.775000000000002</v>
      </c>
      <c r="E32" s="231">
        <f t="shared" si="7"/>
        <v>0.98750000000000016</v>
      </c>
      <c r="F32" s="281">
        <f>'НЕТТО Свод'!B32</f>
        <v>2.5499999999999998</v>
      </c>
      <c r="G32" s="231">
        <f t="shared" si="8"/>
        <v>0.14166666666666666</v>
      </c>
      <c r="H32" s="282">
        <f>'НЕТТО Свод'!C32</f>
        <v>13.425000000000001</v>
      </c>
      <c r="I32" s="231">
        <f t="shared" si="9"/>
        <v>0.74583333333333335</v>
      </c>
      <c r="J32" s="282">
        <f>'НЕТТО Свод'!D32</f>
        <v>1.8</v>
      </c>
      <c r="K32" s="232">
        <f t="shared" si="10"/>
        <v>0.1</v>
      </c>
    </row>
    <row r="33" spans="1:11" x14ac:dyDescent="0.2">
      <c r="A33" s="207"/>
      <c r="B33" s="229" t="s">
        <v>374</v>
      </c>
      <c r="C33" s="303"/>
      <c r="D33" s="230">
        <f t="shared" si="0"/>
        <v>0.05</v>
      </c>
      <c r="E33" s="231"/>
      <c r="F33" s="281">
        <f>'НЕТТО Свод'!B33</f>
        <v>0.05</v>
      </c>
      <c r="G33" s="231"/>
      <c r="H33" s="282">
        <f>'НЕТТО Свод'!C33</f>
        <v>0</v>
      </c>
      <c r="I33" s="231"/>
      <c r="J33" s="282">
        <f>'НЕТТО Свод'!D33</f>
        <v>0</v>
      </c>
      <c r="K33" s="232"/>
    </row>
    <row r="34" spans="1:11" x14ac:dyDescent="0.2">
      <c r="A34" s="207"/>
      <c r="B34" s="229" t="s">
        <v>682</v>
      </c>
      <c r="C34" s="302">
        <v>40</v>
      </c>
      <c r="D34" s="230">
        <f t="shared" si="0"/>
        <v>23.834999999999997</v>
      </c>
      <c r="E34" s="231">
        <f t="shared" ref="E34:E42" si="11">D34/C34</f>
        <v>0.59587499999999993</v>
      </c>
      <c r="F34" s="281">
        <f>'НЕТТО Свод'!B34</f>
        <v>16.734999999999999</v>
      </c>
      <c r="G34" s="231">
        <f t="shared" ref="G34:G42" si="12">F34/C34</f>
        <v>0.418375</v>
      </c>
      <c r="H34" s="282">
        <f>'НЕТТО Свод'!C34</f>
        <v>2.9</v>
      </c>
      <c r="I34" s="231">
        <f t="shared" ref="I34:I42" si="13">H34/C34</f>
        <v>7.2499999999999995E-2</v>
      </c>
      <c r="J34" s="282">
        <f>'НЕТТО Свод'!D34</f>
        <v>4.2</v>
      </c>
      <c r="K34" s="232">
        <f t="shared" ref="K34:K42" si="14">J34/C34</f>
        <v>0.10500000000000001</v>
      </c>
    </row>
    <row r="35" spans="1:11" x14ac:dyDescent="0.2">
      <c r="A35" s="207"/>
      <c r="B35" s="229" t="s">
        <v>377</v>
      </c>
      <c r="C35" s="302">
        <v>35</v>
      </c>
      <c r="D35" s="230">
        <f t="shared" si="0"/>
        <v>33.465000000000003</v>
      </c>
      <c r="E35" s="231">
        <f t="shared" si="11"/>
        <v>0.95614285714285729</v>
      </c>
      <c r="F35" s="281">
        <f>'НЕТТО Свод'!B35</f>
        <v>17.015000000000001</v>
      </c>
      <c r="G35" s="231">
        <f t="shared" si="12"/>
        <v>0.48614285714285715</v>
      </c>
      <c r="H35" s="282">
        <f>'НЕТТО Свод'!C35</f>
        <v>10.55</v>
      </c>
      <c r="I35" s="231">
        <f t="shared" si="13"/>
        <v>0.30142857142857143</v>
      </c>
      <c r="J35" s="282">
        <f>'НЕТТО Свод'!D35</f>
        <v>5.9</v>
      </c>
      <c r="K35" s="232">
        <f t="shared" si="14"/>
        <v>0.16857142857142859</v>
      </c>
    </row>
    <row r="36" spans="1:11" x14ac:dyDescent="0.2">
      <c r="A36" s="233"/>
      <c r="B36" s="229" t="s">
        <v>683</v>
      </c>
      <c r="C36" s="302">
        <v>15</v>
      </c>
      <c r="D36" s="230">
        <f t="shared" si="0"/>
        <v>0</v>
      </c>
      <c r="E36" s="231">
        <f t="shared" si="11"/>
        <v>0</v>
      </c>
      <c r="F36" s="281">
        <f>'НЕТТО Свод'!B36</f>
        <v>0</v>
      </c>
      <c r="G36" s="231">
        <f t="shared" si="12"/>
        <v>0</v>
      </c>
      <c r="H36" s="282">
        <f>'НЕТТО Свод'!C36</f>
        <v>0</v>
      </c>
      <c r="I36" s="231">
        <f t="shared" si="13"/>
        <v>0</v>
      </c>
      <c r="J36" s="282">
        <f>'НЕТТО Свод'!D36</f>
        <v>0</v>
      </c>
      <c r="K36" s="232">
        <f t="shared" si="14"/>
        <v>0</v>
      </c>
    </row>
    <row r="37" spans="1:11" x14ac:dyDescent="0.2">
      <c r="B37" s="229" t="s">
        <v>380</v>
      </c>
      <c r="C37" s="302">
        <v>2</v>
      </c>
      <c r="D37" s="230">
        <f t="shared" si="0"/>
        <v>1.1000000000000001</v>
      </c>
      <c r="E37" s="231">
        <f t="shared" si="11"/>
        <v>0.55000000000000004</v>
      </c>
      <c r="F37" s="281">
        <f>'НЕТТО Свод'!B37</f>
        <v>0.8</v>
      </c>
      <c r="G37" s="231">
        <f t="shared" si="12"/>
        <v>0.4</v>
      </c>
      <c r="H37" s="282">
        <f>'НЕТТО Свод'!C37</f>
        <v>0</v>
      </c>
      <c r="I37" s="231">
        <f t="shared" si="13"/>
        <v>0</v>
      </c>
      <c r="J37" s="282">
        <f>'НЕТТО Свод'!D37</f>
        <v>0.3</v>
      </c>
      <c r="K37" s="232">
        <f t="shared" si="14"/>
        <v>0.15</v>
      </c>
    </row>
    <row r="38" spans="1:11" x14ac:dyDescent="0.2">
      <c r="B38" s="229" t="s">
        <v>637</v>
      </c>
      <c r="C38" s="302">
        <v>1.2</v>
      </c>
      <c r="D38" s="230">
        <f t="shared" si="0"/>
        <v>0.8</v>
      </c>
      <c r="E38" s="231">
        <f t="shared" si="11"/>
        <v>0.66666666666666674</v>
      </c>
      <c r="F38" s="281">
        <f>'НЕТТО Свод'!B38</f>
        <v>0.8</v>
      </c>
      <c r="G38" s="231">
        <f t="shared" si="12"/>
        <v>0.66666666666666674</v>
      </c>
      <c r="H38" s="282">
        <f>'НЕТТО Свод'!C38</f>
        <v>0</v>
      </c>
      <c r="I38" s="231">
        <f t="shared" si="13"/>
        <v>0</v>
      </c>
      <c r="J38" s="282">
        <f>'НЕТТО Свод'!D38</f>
        <v>0</v>
      </c>
      <c r="K38" s="232">
        <f t="shared" si="14"/>
        <v>0</v>
      </c>
    </row>
    <row r="39" spans="1:11" x14ac:dyDescent="0.2">
      <c r="B39" s="229" t="s">
        <v>382</v>
      </c>
      <c r="C39" s="302">
        <v>0.3</v>
      </c>
      <c r="D39" s="230">
        <f t="shared" si="0"/>
        <v>0.63</v>
      </c>
      <c r="E39" s="231">
        <f t="shared" si="11"/>
        <v>2.1</v>
      </c>
      <c r="F39" s="281">
        <f>'НЕТТО Свод'!B39</f>
        <v>0.2</v>
      </c>
      <c r="G39" s="231">
        <f t="shared" si="12"/>
        <v>0.66666666666666674</v>
      </c>
      <c r="H39" s="282">
        <f>'НЕТТО Свод'!C39</f>
        <v>0</v>
      </c>
      <c r="I39" s="231">
        <f t="shared" si="13"/>
        <v>0</v>
      </c>
      <c r="J39" s="282">
        <f>'НЕТТО Свод'!D39</f>
        <v>0.43</v>
      </c>
      <c r="K39" s="232">
        <f t="shared" si="14"/>
        <v>1.4333333333333333</v>
      </c>
    </row>
    <row r="40" spans="1:11" x14ac:dyDescent="0.2">
      <c r="B40" s="229" t="s">
        <v>641</v>
      </c>
      <c r="C40" s="302">
        <v>5</v>
      </c>
      <c r="D40" s="230">
        <f t="shared" si="0"/>
        <v>3.5849999999999995</v>
      </c>
      <c r="E40" s="231">
        <f t="shared" si="11"/>
        <v>0.71699999999999986</v>
      </c>
      <c r="F40" s="281">
        <f>'НЕТТО Свод'!B40</f>
        <v>0.59</v>
      </c>
      <c r="G40" s="231">
        <f t="shared" si="12"/>
        <v>0.11799999999999999</v>
      </c>
      <c r="H40" s="282">
        <f>'НЕТТО Свод'!C40</f>
        <v>2.6149999999999998</v>
      </c>
      <c r="I40" s="231">
        <f t="shared" si="13"/>
        <v>0.52299999999999991</v>
      </c>
      <c r="J40" s="282">
        <f>'НЕТТО Свод'!D40</f>
        <v>0.38</v>
      </c>
      <c r="K40" s="232">
        <f t="shared" si="14"/>
        <v>7.5999999999999998E-2</v>
      </c>
    </row>
    <row r="41" spans="1:11" x14ac:dyDescent="0.2">
      <c r="B41" s="229" t="s">
        <v>384</v>
      </c>
      <c r="C41" s="302">
        <v>4</v>
      </c>
      <c r="D41" s="230">
        <f t="shared" si="0"/>
        <v>0</v>
      </c>
      <c r="E41" s="231">
        <f t="shared" si="11"/>
        <v>0</v>
      </c>
      <c r="F41" s="281">
        <f>'НЕТТО Свод'!B41</f>
        <v>0</v>
      </c>
      <c r="G41" s="231">
        <f t="shared" si="12"/>
        <v>0</v>
      </c>
      <c r="H41" s="282">
        <f>'НЕТТО Свод'!C41</f>
        <v>0</v>
      </c>
      <c r="I41" s="231">
        <f t="shared" si="13"/>
        <v>0</v>
      </c>
      <c r="J41" s="282">
        <f>'НЕТТО Свод'!D41</f>
        <v>0</v>
      </c>
      <c r="K41" s="232">
        <f t="shared" si="14"/>
        <v>0</v>
      </c>
    </row>
    <row r="42" spans="1:11" x14ac:dyDescent="0.2">
      <c r="B42" s="229" t="s">
        <v>684</v>
      </c>
      <c r="C42" s="302">
        <v>2</v>
      </c>
      <c r="D42" s="230">
        <f t="shared" si="0"/>
        <v>0</v>
      </c>
      <c r="E42" s="231">
        <f t="shared" si="11"/>
        <v>0</v>
      </c>
      <c r="F42" s="281">
        <v>0</v>
      </c>
      <c r="G42" s="231">
        <f t="shared" si="12"/>
        <v>0</v>
      </c>
      <c r="H42" s="282">
        <f>'НЕТТО Свод'!C42</f>
        <v>0</v>
      </c>
      <c r="I42" s="231">
        <f t="shared" si="13"/>
        <v>0</v>
      </c>
      <c r="J42" s="282">
        <f>'НЕТТО Свод'!D42</f>
        <v>0</v>
      </c>
      <c r="K42" s="232">
        <f t="shared" si="14"/>
        <v>0</v>
      </c>
    </row>
    <row r="43" spans="1:11" x14ac:dyDescent="0.2">
      <c r="B43" s="229" t="s">
        <v>644</v>
      </c>
      <c r="C43" s="302"/>
      <c r="D43" s="230">
        <f t="shared" si="0"/>
        <v>0</v>
      </c>
      <c r="E43" s="231"/>
      <c r="F43" s="281">
        <v>0</v>
      </c>
      <c r="G43" s="231"/>
      <c r="H43" s="282"/>
      <c r="I43" s="231"/>
      <c r="J43" s="283"/>
      <c r="K43" s="232"/>
    </row>
    <row r="44" spans="1:11" ht="17.25" thickBot="1" x14ac:dyDescent="0.25">
      <c r="B44" s="234"/>
      <c r="C44" s="235">
        <f>SUM(C6:C42)</f>
        <v>2348.5</v>
      </c>
      <c r="D44" s="236">
        <f t="shared" si="0"/>
        <v>1539.8366000000001</v>
      </c>
      <c r="E44" s="237"/>
      <c r="F44" s="284">
        <f>SUM(F6:F43)</f>
        <v>445.55226666666658</v>
      </c>
      <c r="G44" s="237"/>
      <c r="H44" s="285">
        <f>SUM(H6:H43)</f>
        <v>742.30433333333337</v>
      </c>
      <c r="I44" s="237"/>
      <c r="J44" s="285">
        <f>SUM(J6:J43)</f>
        <v>351.98000000000008</v>
      </c>
      <c r="K44" s="238"/>
    </row>
    <row r="45" spans="1:11" x14ac:dyDescent="0.2">
      <c r="D45" s="212">
        <f>D44-'НЕТТО Свод'!E44</f>
        <v>0</v>
      </c>
    </row>
  </sheetData>
  <mergeCells count="1">
    <mergeCell ref="B2:K2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5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zoomScaleNormal="100" zoomScaleSheetLayoutView="75" workbookViewId="0">
      <selection activeCell="T12" sqref="T12"/>
    </sheetView>
  </sheetViews>
  <sheetFormatPr defaultColWidth="9.140625" defaultRowHeight="16.5" x14ac:dyDescent="0.3"/>
  <cols>
    <col min="1" max="1" width="40.42578125" style="3" customWidth="1"/>
    <col min="2" max="2" width="9.140625" style="3"/>
    <col min="3" max="3" width="12" style="3" customWidth="1"/>
    <col min="4" max="4" width="15.28515625" style="3" customWidth="1"/>
    <col min="5" max="5" width="12" style="3" customWidth="1"/>
    <col min="6" max="6" width="13" style="3" customWidth="1"/>
    <col min="7" max="7" width="9.140625" style="3"/>
    <col min="8" max="8" width="12.85546875" style="3" customWidth="1"/>
    <col min="9" max="16384" width="9.140625" style="3"/>
  </cols>
  <sheetData>
    <row r="1" spans="1:20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  <c r="P1" s="8"/>
      <c r="Q1" s="8" t="s">
        <v>1097</v>
      </c>
      <c r="R1" s="4"/>
      <c r="S1" s="4"/>
    </row>
    <row r="2" spans="1:20" ht="16.5" customHeight="1" x14ac:dyDescent="0.3">
      <c r="A2" s="420" t="s">
        <v>1096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90"/>
      <c r="Q2" s="5"/>
      <c r="R2" s="5"/>
      <c r="S2" s="5"/>
      <c r="T2" s="6"/>
    </row>
    <row r="3" spans="1:20" x14ac:dyDescent="0.3">
      <c r="A3" s="421"/>
      <c r="B3" s="421"/>
      <c r="C3" s="421"/>
      <c r="D3" s="422"/>
      <c r="E3" s="421"/>
      <c r="F3" s="421"/>
      <c r="G3" s="421"/>
      <c r="H3" s="423"/>
      <c r="I3" s="421"/>
      <c r="J3" s="421"/>
      <c r="K3" s="421"/>
      <c r="L3" s="421"/>
      <c r="M3" s="421"/>
      <c r="N3" s="421"/>
      <c r="O3" s="421"/>
      <c r="P3" s="90"/>
      <c r="Q3" s="4"/>
      <c r="R3" s="4"/>
      <c r="S3" s="4"/>
      <c r="T3" s="6"/>
    </row>
    <row r="4" spans="1:20" x14ac:dyDescent="0.3">
      <c r="A4" s="432" t="s">
        <v>415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"/>
      <c r="S4" s="4"/>
      <c r="T4" s="6"/>
    </row>
    <row r="5" spans="1:20" ht="13.9" customHeight="1" x14ac:dyDescent="0.3">
      <c r="A5" s="424"/>
      <c r="B5" s="424" t="s">
        <v>50</v>
      </c>
      <c r="C5" s="427" t="s">
        <v>51</v>
      </c>
      <c r="D5" s="428"/>
      <c r="E5" s="427"/>
      <c r="F5" s="427"/>
      <c r="G5" s="424" t="s">
        <v>52</v>
      </c>
      <c r="H5" s="424" t="s">
        <v>333</v>
      </c>
      <c r="I5" s="427" t="s">
        <v>53</v>
      </c>
      <c r="J5" s="427"/>
      <c r="K5" s="427"/>
      <c r="L5" s="427"/>
      <c r="M5" s="429" t="s">
        <v>54</v>
      </c>
      <c r="N5" s="430"/>
      <c r="O5" s="430"/>
      <c r="P5" s="430"/>
      <c r="Q5" s="424" t="s">
        <v>328</v>
      </c>
    </row>
    <row r="6" spans="1:20" ht="33" x14ac:dyDescent="0.3">
      <c r="A6" s="425"/>
      <c r="B6" s="426"/>
      <c r="C6" s="73" t="s">
        <v>330</v>
      </c>
      <c r="D6" s="99" t="s">
        <v>329</v>
      </c>
      <c r="E6" s="91" t="s">
        <v>331</v>
      </c>
      <c r="F6" s="91" t="s">
        <v>332</v>
      </c>
      <c r="G6" s="426"/>
      <c r="H6" s="431"/>
      <c r="I6" s="91" t="s">
        <v>58</v>
      </c>
      <c r="J6" s="91" t="s">
        <v>59</v>
      </c>
      <c r="K6" s="91" t="s">
        <v>60</v>
      </c>
      <c r="L6" s="91" t="s">
        <v>61</v>
      </c>
      <c r="M6" s="91" t="s">
        <v>62</v>
      </c>
      <c r="N6" s="91" t="s">
        <v>63</v>
      </c>
      <c r="O6" s="91" t="s">
        <v>64</v>
      </c>
      <c r="P6" s="91" t="s">
        <v>65</v>
      </c>
      <c r="Q6" s="431"/>
    </row>
    <row r="7" spans="1:20" x14ac:dyDescent="0.3">
      <c r="A7" s="46" t="s">
        <v>92</v>
      </c>
      <c r="B7" s="47">
        <v>12405</v>
      </c>
      <c r="C7" s="48">
        <v>516.45000000000005</v>
      </c>
      <c r="D7" s="93">
        <v>320.2</v>
      </c>
      <c r="E7" s="48">
        <v>483.99</v>
      </c>
      <c r="F7" s="49">
        <v>1688.09</v>
      </c>
      <c r="G7" s="49">
        <v>13314.98</v>
      </c>
      <c r="H7" s="92">
        <v>2932.8</v>
      </c>
      <c r="I7" s="48">
        <v>7.24</v>
      </c>
      <c r="J7" s="48">
        <v>528.04999999999995</v>
      </c>
      <c r="K7" s="49">
        <v>7477.8</v>
      </c>
      <c r="L7" s="48">
        <v>58.49</v>
      </c>
      <c r="M7" s="49">
        <v>5873.38</v>
      </c>
      <c r="N7" s="49">
        <v>8345.7199999999993</v>
      </c>
      <c r="O7" s="49">
        <v>1933.44</v>
      </c>
      <c r="P7" s="48">
        <v>136.63999999999999</v>
      </c>
      <c r="Q7" s="48">
        <v>2.41</v>
      </c>
    </row>
    <row r="8" spans="1:20" x14ac:dyDescent="0.3">
      <c r="A8" s="50" t="s">
        <v>93</v>
      </c>
      <c r="B8" s="51">
        <v>620</v>
      </c>
      <c r="C8" s="48">
        <v>25.85</v>
      </c>
      <c r="D8" s="93">
        <v>16</v>
      </c>
      <c r="E8" s="48">
        <v>24.2</v>
      </c>
      <c r="F8" s="48">
        <v>84.4</v>
      </c>
      <c r="G8" s="48">
        <v>665.75</v>
      </c>
      <c r="H8" s="93">
        <v>146.63999999999999</v>
      </c>
      <c r="I8" s="48">
        <v>0.36</v>
      </c>
      <c r="J8" s="48">
        <v>26.4</v>
      </c>
      <c r="K8" s="48">
        <v>373.89</v>
      </c>
      <c r="L8" s="48">
        <v>2.92</v>
      </c>
      <c r="M8" s="48">
        <v>293.67</v>
      </c>
      <c r="N8" s="48">
        <v>417.29</v>
      </c>
      <c r="O8" s="48">
        <v>96.67</v>
      </c>
      <c r="P8" s="48">
        <v>6.83</v>
      </c>
      <c r="Q8" s="48">
        <v>0.121</v>
      </c>
    </row>
    <row r="9" spans="1:20" x14ac:dyDescent="0.3">
      <c r="A9" s="50" t="s">
        <v>94</v>
      </c>
      <c r="B9" s="52"/>
      <c r="C9" s="75">
        <v>29</v>
      </c>
      <c r="D9" s="96">
        <f>D8/C8</f>
        <v>0.61895551257253378</v>
      </c>
      <c r="E9" s="75">
        <v>26</v>
      </c>
      <c r="F9" s="75">
        <v>22</v>
      </c>
      <c r="G9" s="75">
        <v>24</v>
      </c>
      <c r="H9" s="96">
        <f>H8/H20</f>
        <v>0.48879999999999996</v>
      </c>
      <c r="I9" s="75">
        <v>26</v>
      </c>
      <c r="J9" s="75">
        <v>38</v>
      </c>
      <c r="K9" s="75">
        <v>42</v>
      </c>
      <c r="L9" s="82">
        <f>L8/L20</f>
        <v>0.22461538461538461</v>
      </c>
      <c r="M9" s="75">
        <v>24</v>
      </c>
      <c r="N9" s="75">
        <v>35</v>
      </c>
      <c r="O9" s="75">
        <v>32</v>
      </c>
      <c r="P9" s="75">
        <v>38</v>
      </c>
      <c r="Q9" s="82">
        <f>Q8/Q20</f>
        <v>0.10083333333333333</v>
      </c>
    </row>
    <row r="10" spans="1:20" ht="13.9" customHeigh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20" x14ac:dyDescent="0.3">
      <c r="A11" s="50" t="s">
        <v>95</v>
      </c>
      <c r="B11" s="76">
        <v>20875</v>
      </c>
      <c r="C11" s="77">
        <v>814.18</v>
      </c>
      <c r="D11" s="95">
        <v>545.5</v>
      </c>
      <c r="E11" s="77">
        <v>729.55</v>
      </c>
      <c r="F11" s="78">
        <v>2723.9</v>
      </c>
      <c r="G11" s="78">
        <v>20431.14</v>
      </c>
      <c r="H11" s="94">
        <v>1774.8</v>
      </c>
      <c r="I11" s="77">
        <v>23.84</v>
      </c>
      <c r="J11" s="78">
        <v>2158</v>
      </c>
      <c r="K11" s="78">
        <v>22903.61</v>
      </c>
      <c r="L11" s="77">
        <v>193.71</v>
      </c>
      <c r="M11" s="78">
        <v>3800.52</v>
      </c>
      <c r="N11" s="78">
        <v>13009.89</v>
      </c>
      <c r="O11" s="78">
        <v>4011.4</v>
      </c>
      <c r="P11" s="77">
        <v>267.58</v>
      </c>
      <c r="Q11" s="77">
        <v>7.48</v>
      </c>
    </row>
    <row r="12" spans="1:20" x14ac:dyDescent="0.3">
      <c r="A12" s="50" t="s">
        <v>93</v>
      </c>
      <c r="B12" s="79">
        <v>1044</v>
      </c>
      <c r="C12" s="77">
        <v>40.71</v>
      </c>
      <c r="D12" s="95">
        <v>27.28</v>
      </c>
      <c r="E12" s="77">
        <v>36.479999999999997</v>
      </c>
      <c r="F12" s="77">
        <v>136.19999999999999</v>
      </c>
      <c r="G12" s="77">
        <v>1021.56</v>
      </c>
      <c r="H12" s="95">
        <v>88.74</v>
      </c>
      <c r="I12" s="77">
        <v>1.19</v>
      </c>
      <c r="J12" s="77">
        <v>107.9</v>
      </c>
      <c r="K12" s="77">
        <v>1145.18</v>
      </c>
      <c r="L12" s="77">
        <v>6.69</v>
      </c>
      <c r="M12" s="77">
        <v>190.03</v>
      </c>
      <c r="N12" s="77">
        <v>650.49</v>
      </c>
      <c r="O12" s="77">
        <v>200.57</v>
      </c>
      <c r="P12" s="77">
        <v>13.38</v>
      </c>
      <c r="Q12" s="77">
        <v>0.373</v>
      </c>
    </row>
    <row r="13" spans="1:20" x14ac:dyDescent="0.3">
      <c r="A13" s="50" t="s">
        <v>94</v>
      </c>
      <c r="B13" s="52"/>
      <c r="C13" s="75">
        <v>45</v>
      </c>
      <c r="D13" s="96">
        <f>D12/C12</f>
        <v>0.6701056251535249</v>
      </c>
      <c r="E13" s="75">
        <v>40</v>
      </c>
      <c r="F13" s="75">
        <v>36</v>
      </c>
      <c r="G13" s="75">
        <v>38</v>
      </c>
      <c r="H13" s="96">
        <f>H12/H20</f>
        <v>0.29580000000000001</v>
      </c>
      <c r="I13" s="75">
        <v>85</v>
      </c>
      <c r="J13" s="75">
        <v>154</v>
      </c>
      <c r="K13" s="75">
        <v>127</v>
      </c>
      <c r="L13" s="82">
        <f>L12/L20</f>
        <v>0.5146153846153847</v>
      </c>
      <c r="M13" s="75">
        <v>16</v>
      </c>
      <c r="N13" s="75">
        <v>54</v>
      </c>
      <c r="O13" s="75">
        <v>67</v>
      </c>
      <c r="P13" s="75">
        <v>74</v>
      </c>
      <c r="Q13" s="82">
        <f>Q12/Q20</f>
        <v>0.31083333333333335</v>
      </c>
    </row>
    <row r="14" spans="1:20" ht="13.9" customHeight="1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20" x14ac:dyDescent="0.3">
      <c r="A15" s="50" t="s">
        <v>185</v>
      </c>
      <c r="B15" s="54">
        <v>7720</v>
      </c>
      <c r="C15" s="48">
        <v>281.33999999999997</v>
      </c>
      <c r="D15" s="93">
        <v>171.59</v>
      </c>
      <c r="E15" s="48">
        <v>257.37</v>
      </c>
      <c r="F15" s="48">
        <v>1015.91</v>
      </c>
      <c r="G15" s="49">
        <v>7647.82</v>
      </c>
      <c r="H15" s="92">
        <v>574.73</v>
      </c>
      <c r="I15" s="48">
        <v>3.69</v>
      </c>
      <c r="J15" s="49">
        <v>1364.54</v>
      </c>
      <c r="K15" s="49">
        <v>1597.79</v>
      </c>
      <c r="L15" s="48">
        <v>41.63</v>
      </c>
      <c r="M15" s="49">
        <v>5157.83</v>
      </c>
      <c r="N15" s="49">
        <v>5019.74</v>
      </c>
      <c r="O15" s="49">
        <v>1101.6500000000001</v>
      </c>
      <c r="P15" s="48">
        <v>61.55</v>
      </c>
      <c r="Q15" s="48">
        <v>1.7</v>
      </c>
    </row>
    <row r="16" spans="1:20" x14ac:dyDescent="0.3">
      <c r="A16" s="50" t="s">
        <v>93</v>
      </c>
      <c r="B16" s="51">
        <v>386</v>
      </c>
      <c r="C16" s="48">
        <v>14.07</v>
      </c>
      <c r="D16" s="93">
        <v>8.58</v>
      </c>
      <c r="E16" s="48">
        <v>12.87</v>
      </c>
      <c r="F16" s="48">
        <v>50.8</v>
      </c>
      <c r="G16" s="48">
        <v>382.39</v>
      </c>
      <c r="H16" s="93">
        <v>57.472999999999999</v>
      </c>
      <c r="I16" s="48">
        <v>0.18</v>
      </c>
      <c r="J16" s="48">
        <v>68.23</v>
      </c>
      <c r="K16" s="48">
        <v>79.89</v>
      </c>
      <c r="L16" s="48">
        <v>2.08</v>
      </c>
      <c r="M16" s="48">
        <v>257.89</v>
      </c>
      <c r="N16" s="48">
        <v>250.99</v>
      </c>
      <c r="O16" s="48">
        <v>55.08</v>
      </c>
      <c r="P16" s="48">
        <v>3.08</v>
      </c>
      <c r="Q16" s="48">
        <v>0.17</v>
      </c>
    </row>
    <row r="17" spans="1:17" x14ac:dyDescent="0.3">
      <c r="A17" s="50" t="s">
        <v>94</v>
      </c>
      <c r="B17" s="52"/>
      <c r="C17" s="57">
        <v>0.16</v>
      </c>
      <c r="D17" s="96">
        <f>D16/C16</f>
        <v>0.60980810234541583</v>
      </c>
      <c r="E17" s="57">
        <v>0.14000000000000001</v>
      </c>
      <c r="F17" s="57">
        <v>0.13</v>
      </c>
      <c r="G17" s="57">
        <v>0.14000000000000001</v>
      </c>
      <c r="H17" s="96">
        <f>H16/H20</f>
        <v>0.19157666666666667</v>
      </c>
      <c r="I17" s="57">
        <v>0.13</v>
      </c>
      <c r="J17" s="57">
        <v>0.97</v>
      </c>
      <c r="K17" s="57">
        <v>0.09</v>
      </c>
      <c r="L17" s="57">
        <f>L16/L20</f>
        <v>0.16</v>
      </c>
      <c r="M17" s="57">
        <v>0.21</v>
      </c>
      <c r="N17" s="57">
        <v>0.21</v>
      </c>
      <c r="O17" s="57">
        <v>0.18</v>
      </c>
      <c r="P17" s="57">
        <v>0.17</v>
      </c>
      <c r="Q17" s="57">
        <f>Q16/Q20</f>
        <v>0.14166666666666669</v>
      </c>
    </row>
    <row r="18" spans="1:17" x14ac:dyDescent="0.3">
      <c r="A18" s="50" t="s">
        <v>96</v>
      </c>
      <c r="B18" s="76">
        <v>41000</v>
      </c>
      <c r="C18" s="80">
        <v>1612</v>
      </c>
      <c r="D18" s="97">
        <f>D15+D11+D7</f>
        <v>1037.29</v>
      </c>
      <c r="E18" s="80">
        <v>1471</v>
      </c>
      <c r="F18" s="80">
        <v>5428</v>
      </c>
      <c r="G18" s="80">
        <v>41394</v>
      </c>
      <c r="H18" s="97">
        <v>5857</v>
      </c>
      <c r="I18" s="81">
        <v>35</v>
      </c>
      <c r="J18" s="80">
        <v>4051</v>
      </c>
      <c r="K18" s="80">
        <v>31979</v>
      </c>
      <c r="L18" s="81">
        <v>294</v>
      </c>
      <c r="M18" s="80">
        <v>14832</v>
      </c>
      <c r="N18" s="80">
        <v>26375</v>
      </c>
      <c r="O18" s="80">
        <v>7046</v>
      </c>
      <c r="P18" s="81">
        <v>466</v>
      </c>
      <c r="Q18" s="77">
        <f>Q15+Q11+Q7</f>
        <v>11.59</v>
      </c>
    </row>
    <row r="19" spans="1:17" x14ac:dyDescent="0.3">
      <c r="A19" s="50" t="s">
        <v>97</v>
      </c>
      <c r="B19" s="76">
        <v>2050</v>
      </c>
      <c r="C19" s="81">
        <v>81</v>
      </c>
      <c r="D19" s="100">
        <f>D16+D8+D12</f>
        <v>51.86</v>
      </c>
      <c r="E19" s="81">
        <v>74</v>
      </c>
      <c r="F19" s="81">
        <v>271</v>
      </c>
      <c r="G19" s="80">
        <v>2070</v>
      </c>
      <c r="H19" s="97">
        <v>292.85000000000002</v>
      </c>
      <c r="I19" s="81">
        <v>2</v>
      </c>
      <c r="J19" s="81">
        <v>203</v>
      </c>
      <c r="K19" s="80">
        <v>1599</v>
      </c>
      <c r="L19" s="81">
        <v>15</v>
      </c>
      <c r="M19" s="81">
        <v>742</v>
      </c>
      <c r="N19" s="80">
        <v>1319</v>
      </c>
      <c r="O19" s="81">
        <v>352</v>
      </c>
      <c r="P19" s="81">
        <v>23</v>
      </c>
      <c r="Q19" s="77">
        <f>Q16+Q12+Q8</f>
        <v>0.66400000000000003</v>
      </c>
    </row>
    <row r="20" spans="1:17" x14ac:dyDescent="0.3">
      <c r="A20" s="50" t="s">
        <v>98</v>
      </c>
      <c r="B20" s="52"/>
      <c r="C20" s="56">
        <v>90</v>
      </c>
      <c r="D20" s="101" t="s">
        <v>334</v>
      </c>
      <c r="E20" s="56">
        <v>92</v>
      </c>
      <c r="F20" s="56">
        <v>383</v>
      </c>
      <c r="G20" s="55">
        <v>2720</v>
      </c>
      <c r="H20" s="98">
        <v>300</v>
      </c>
      <c r="I20" s="56">
        <v>1</v>
      </c>
      <c r="J20" s="56">
        <v>70</v>
      </c>
      <c r="K20" s="56">
        <v>900</v>
      </c>
      <c r="L20" s="56">
        <v>13</v>
      </c>
      <c r="M20" s="55">
        <v>1200</v>
      </c>
      <c r="N20" s="55">
        <v>1200</v>
      </c>
      <c r="O20" s="56">
        <v>300</v>
      </c>
      <c r="P20" s="56">
        <v>18</v>
      </c>
      <c r="Q20" s="102">
        <v>1.2</v>
      </c>
    </row>
    <row r="21" spans="1:17" x14ac:dyDescent="0.3">
      <c r="A21" s="50" t="s">
        <v>94</v>
      </c>
      <c r="B21" s="52"/>
      <c r="C21" s="75">
        <v>90</v>
      </c>
      <c r="D21" s="96">
        <f>D19/C19</f>
        <v>0.64024691358024688</v>
      </c>
      <c r="E21" s="75">
        <v>80</v>
      </c>
      <c r="F21" s="75">
        <v>71</v>
      </c>
      <c r="G21" s="75">
        <v>76</v>
      </c>
      <c r="H21" s="96">
        <f>H19/H20</f>
        <v>0.97616666666666674</v>
      </c>
      <c r="I21" s="82">
        <v>1.24</v>
      </c>
      <c r="J21" s="82">
        <v>2.89</v>
      </c>
      <c r="K21" s="82">
        <v>1.78</v>
      </c>
      <c r="L21" s="82">
        <f>L19/L20</f>
        <v>1.1538461538461537</v>
      </c>
      <c r="M21" s="82">
        <v>0.62</v>
      </c>
      <c r="N21" s="82">
        <v>1.1000000000000001</v>
      </c>
      <c r="O21" s="82">
        <v>1.17</v>
      </c>
      <c r="P21" s="82">
        <v>1.29</v>
      </c>
      <c r="Q21" s="82">
        <f>Q19/Q20</f>
        <v>0.55333333333333334</v>
      </c>
    </row>
    <row r="22" spans="1:17" x14ac:dyDescent="0.3">
      <c r="A22" s="143"/>
      <c r="B22" s="144"/>
      <c r="C22" s="145"/>
      <c r="D22" s="146"/>
      <c r="E22" s="145"/>
      <c r="F22" s="145"/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</row>
    <row r="23" spans="1:17" x14ac:dyDescent="0.3">
      <c r="A23" s="433" t="s">
        <v>416</v>
      </c>
      <c r="B23" s="433"/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</row>
    <row r="24" spans="1:17" x14ac:dyDescent="0.3">
      <c r="A24" s="424"/>
      <c r="B24" s="424" t="s">
        <v>50</v>
      </c>
      <c r="C24" s="427" t="s">
        <v>51</v>
      </c>
      <c r="D24" s="428"/>
      <c r="E24" s="427"/>
      <c r="F24" s="427"/>
      <c r="G24" s="424" t="s">
        <v>52</v>
      </c>
      <c r="H24" s="424" t="s">
        <v>333</v>
      </c>
      <c r="I24" s="427" t="s">
        <v>53</v>
      </c>
      <c r="J24" s="427"/>
      <c r="K24" s="427"/>
      <c r="L24" s="427"/>
      <c r="M24" s="429" t="s">
        <v>54</v>
      </c>
      <c r="N24" s="430"/>
      <c r="O24" s="430"/>
      <c r="P24" s="430"/>
      <c r="Q24" s="424" t="s">
        <v>328</v>
      </c>
    </row>
    <row r="25" spans="1:17" ht="33" x14ac:dyDescent="0.3">
      <c r="A25" s="425"/>
      <c r="B25" s="426"/>
      <c r="C25" s="141" t="s">
        <v>330</v>
      </c>
      <c r="D25" s="142" t="s">
        <v>329</v>
      </c>
      <c r="E25" s="141" t="s">
        <v>331</v>
      </c>
      <c r="F25" s="141" t="s">
        <v>332</v>
      </c>
      <c r="G25" s="426"/>
      <c r="H25" s="431"/>
      <c r="I25" s="141" t="s">
        <v>58</v>
      </c>
      <c r="J25" s="141" t="s">
        <v>59</v>
      </c>
      <c r="K25" s="141" t="s">
        <v>60</v>
      </c>
      <c r="L25" s="141" t="s">
        <v>61</v>
      </c>
      <c r="M25" s="141" t="s">
        <v>62</v>
      </c>
      <c r="N25" s="141" t="s">
        <v>63</v>
      </c>
      <c r="O25" s="141" t="s">
        <v>64</v>
      </c>
      <c r="P25" s="141" t="s">
        <v>65</v>
      </c>
      <c r="Q25" s="431"/>
    </row>
    <row r="26" spans="1:17" x14ac:dyDescent="0.3">
      <c r="A26" s="46" t="s">
        <v>92</v>
      </c>
      <c r="B26" s="47">
        <v>12405</v>
      </c>
      <c r="C26" s="48">
        <v>516.45000000000005</v>
      </c>
      <c r="D26" s="93">
        <v>320.2</v>
      </c>
      <c r="E26" s="48">
        <v>483.99</v>
      </c>
      <c r="F26" s="49">
        <v>1688.09</v>
      </c>
      <c r="G26" s="49">
        <v>13314.98</v>
      </c>
      <c r="H26" s="92">
        <v>2932.8</v>
      </c>
      <c r="I26" s="48">
        <v>7.24</v>
      </c>
      <c r="J26" s="48">
        <v>528.04999999999995</v>
      </c>
      <c r="K26" s="49">
        <v>7477.8</v>
      </c>
      <c r="L26" s="48">
        <v>58.49</v>
      </c>
      <c r="M26" s="49">
        <v>5873.38</v>
      </c>
      <c r="N26" s="49">
        <v>8345.7199999999993</v>
      </c>
      <c r="O26" s="49">
        <v>1933.44</v>
      </c>
      <c r="P26" s="48">
        <v>136.63999999999999</v>
      </c>
      <c r="Q26" s="48">
        <v>2.41</v>
      </c>
    </row>
    <row r="27" spans="1:17" x14ac:dyDescent="0.3">
      <c r="A27" s="50" t="s">
        <v>93</v>
      </c>
      <c r="B27" s="51">
        <v>620</v>
      </c>
      <c r="C27" s="48">
        <v>25.85</v>
      </c>
      <c r="D27" s="93">
        <v>16</v>
      </c>
      <c r="E27" s="48">
        <v>24.2</v>
      </c>
      <c r="F27" s="48">
        <v>84.4</v>
      </c>
      <c r="G27" s="48">
        <v>665.75</v>
      </c>
      <c r="H27" s="93">
        <v>146.63999999999999</v>
      </c>
      <c r="I27" s="48">
        <v>0.36</v>
      </c>
      <c r="J27" s="48">
        <v>26.4</v>
      </c>
      <c r="K27" s="48">
        <v>373.89</v>
      </c>
      <c r="L27" s="48">
        <v>2.92</v>
      </c>
      <c r="M27" s="48">
        <v>293.67</v>
      </c>
      <c r="N27" s="48">
        <v>417.29</v>
      </c>
      <c r="O27" s="48">
        <v>96.67</v>
      </c>
      <c r="P27" s="48">
        <v>6.83</v>
      </c>
      <c r="Q27" s="48">
        <v>0.121</v>
      </c>
    </row>
    <row r="28" spans="1:17" x14ac:dyDescent="0.3">
      <c r="A28" s="50" t="s">
        <v>413</v>
      </c>
      <c r="B28" s="52"/>
      <c r="C28" s="82">
        <f>C27/C39</f>
        <v>0.23715596330275229</v>
      </c>
      <c r="D28" s="96">
        <f>D27/C27</f>
        <v>0.61895551257253378</v>
      </c>
      <c r="E28" s="82">
        <f t="shared" ref="E28:Q28" si="0">E27/E39</f>
        <v>0.19999999999999998</v>
      </c>
      <c r="F28" s="82">
        <f t="shared" si="0"/>
        <v>0.21475826972010179</v>
      </c>
      <c r="G28" s="82">
        <f t="shared" si="0"/>
        <v>0.21622279961026308</v>
      </c>
      <c r="H28" s="82">
        <f t="shared" si="0"/>
        <v>0.48879999999999996</v>
      </c>
      <c r="I28" s="82">
        <f t="shared" si="0"/>
        <v>0.36</v>
      </c>
      <c r="J28" s="82">
        <f t="shared" si="0"/>
        <v>0.37714285714285711</v>
      </c>
      <c r="K28" s="82">
        <f t="shared" si="0"/>
        <v>0.41543333333333332</v>
      </c>
      <c r="L28" s="82">
        <f t="shared" si="0"/>
        <v>0.22461538461538461</v>
      </c>
      <c r="M28" s="82">
        <f t="shared" si="0"/>
        <v>0.24472500000000003</v>
      </c>
      <c r="N28" s="82">
        <f t="shared" si="0"/>
        <v>0.34774166666666667</v>
      </c>
      <c r="O28" s="82">
        <f t="shared" si="0"/>
        <v>0.32223333333333332</v>
      </c>
      <c r="P28" s="82">
        <f t="shared" si="0"/>
        <v>0.37944444444444447</v>
      </c>
      <c r="Q28" s="82">
        <f t="shared" si="0"/>
        <v>0.10083333333333333</v>
      </c>
    </row>
    <row r="29" spans="1:17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3">
      <c r="A30" s="50" t="s">
        <v>95</v>
      </c>
      <c r="B30" s="76">
        <v>20875</v>
      </c>
      <c r="C30" s="77">
        <v>814.18</v>
      </c>
      <c r="D30" s="95">
        <v>545.5</v>
      </c>
      <c r="E30" s="77">
        <v>729.55</v>
      </c>
      <c r="F30" s="78">
        <v>2723.9</v>
      </c>
      <c r="G30" s="78">
        <v>20431.14</v>
      </c>
      <c r="H30" s="94">
        <v>1774.8</v>
      </c>
      <c r="I30" s="77">
        <v>23.84</v>
      </c>
      <c r="J30" s="78">
        <v>2158</v>
      </c>
      <c r="K30" s="78">
        <v>22903.61</v>
      </c>
      <c r="L30" s="77">
        <v>193.71</v>
      </c>
      <c r="M30" s="78">
        <v>3800.52</v>
      </c>
      <c r="N30" s="78">
        <v>13009.89</v>
      </c>
      <c r="O30" s="78">
        <v>4011.4</v>
      </c>
      <c r="P30" s="77">
        <v>267.58</v>
      </c>
      <c r="Q30" s="77">
        <v>7.48</v>
      </c>
    </row>
    <row r="31" spans="1:17" x14ac:dyDescent="0.3">
      <c r="A31" s="50" t="s">
        <v>93</v>
      </c>
      <c r="B31" s="79">
        <v>1044</v>
      </c>
      <c r="C31" s="77">
        <v>40.71</v>
      </c>
      <c r="D31" s="95">
        <v>27.28</v>
      </c>
      <c r="E31" s="77">
        <v>36.479999999999997</v>
      </c>
      <c r="F31" s="77">
        <v>136.19999999999999</v>
      </c>
      <c r="G31" s="77">
        <v>1021.56</v>
      </c>
      <c r="H31" s="95">
        <v>88.74</v>
      </c>
      <c r="I31" s="77">
        <v>1.19</v>
      </c>
      <c r="J31" s="77">
        <v>107.9</v>
      </c>
      <c r="K31" s="77">
        <v>1145.18</v>
      </c>
      <c r="L31" s="77">
        <v>6.69</v>
      </c>
      <c r="M31" s="77">
        <v>190.03</v>
      </c>
      <c r="N31" s="77">
        <v>650.49</v>
      </c>
      <c r="O31" s="77">
        <v>200.57</v>
      </c>
      <c r="P31" s="77">
        <v>13.38</v>
      </c>
      <c r="Q31" s="77">
        <v>0.373</v>
      </c>
    </row>
    <row r="32" spans="1:17" x14ac:dyDescent="0.3">
      <c r="A32" s="50" t="s">
        <v>413</v>
      </c>
      <c r="B32" s="52"/>
      <c r="C32" s="82">
        <f>C31/C39</f>
        <v>0.3734862385321101</v>
      </c>
      <c r="D32" s="96">
        <f>D31/C31</f>
        <v>0.6701056251535249</v>
      </c>
      <c r="E32" s="82">
        <f t="shared" ref="E32:Q32" si="1">E31/E39</f>
        <v>0.30148760330578511</v>
      </c>
      <c r="F32" s="82">
        <f t="shared" si="1"/>
        <v>0.34656488549618319</v>
      </c>
      <c r="G32" s="82">
        <f t="shared" si="1"/>
        <v>0.33178304644365053</v>
      </c>
      <c r="H32" s="82">
        <f t="shared" si="1"/>
        <v>0.29580000000000001</v>
      </c>
      <c r="I32" s="82">
        <f t="shared" si="1"/>
        <v>1.19</v>
      </c>
      <c r="J32" s="82">
        <f t="shared" si="1"/>
        <v>1.5414285714285716</v>
      </c>
      <c r="K32" s="82">
        <f t="shared" si="1"/>
        <v>1.2724222222222223</v>
      </c>
      <c r="L32" s="82">
        <f t="shared" si="1"/>
        <v>0.5146153846153847</v>
      </c>
      <c r="M32" s="82">
        <f t="shared" si="1"/>
        <v>0.15835833333333332</v>
      </c>
      <c r="N32" s="82">
        <f t="shared" si="1"/>
        <v>0.54207499999999997</v>
      </c>
      <c r="O32" s="82">
        <f t="shared" si="1"/>
        <v>0.66856666666666664</v>
      </c>
      <c r="P32" s="82">
        <f t="shared" si="1"/>
        <v>0.7433333333333334</v>
      </c>
      <c r="Q32" s="82">
        <f t="shared" si="1"/>
        <v>0.31083333333333335</v>
      </c>
    </row>
    <row r="33" spans="1:17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7" x14ac:dyDescent="0.3">
      <c r="A34" s="50" t="s">
        <v>185</v>
      </c>
      <c r="B34" s="54">
        <v>7720</v>
      </c>
      <c r="C34" s="48">
        <v>281.33999999999997</v>
      </c>
      <c r="D34" s="93">
        <v>171.59</v>
      </c>
      <c r="E34" s="48">
        <v>257.37</v>
      </c>
      <c r="F34" s="48">
        <v>1015.91</v>
      </c>
      <c r="G34" s="49">
        <v>7647.82</v>
      </c>
      <c r="H34" s="92">
        <v>574.73</v>
      </c>
      <c r="I34" s="48">
        <v>3.69</v>
      </c>
      <c r="J34" s="49">
        <v>1364.54</v>
      </c>
      <c r="K34" s="49">
        <v>1597.79</v>
      </c>
      <c r="L34" s="48">
        <v>41.63</v>
      </c>
      <c r="M34" s="49">
        <v>5157.83</v>
      </c>
      <c r="N34" s="49">
        <v>5019.74</v>
      </c>
      <c r="O34" s="49">
        <v>1101.6500000000001</v>
      </c>
      <c r="P34" s="48">
        <v>61.55</v>
      </c>
      <c r="Q34" s="48">
        <v>1.7</v>
      </c>
    </row>
    <row r="35" spans="1:17" x14ac:dyDescent="0.3">
      <c r="A35" s="50" t="s">
        <v>93</v>
      </c>
      <c r="B35" s="51">
        <v>386</v>
      </c>
      <c r="C35" s="48">
        <v>14.07</v>
      </c>
      <c r="D35" s="93">
        <v>8.58</v>
      </c>
      <c r="E35" s="48">
        <v>12.87</v>
      </c>
      <c r="F35" s="48">
        <v>50.8</v>
      </c>
      <c r="G35" s="48">
        <v>382.39</v>
      </c>
      <c r="H35" s="93">
        <v>57.472999999999999</v>
      </c>
      <c r="I35" s="48">
        <v>0.18</v>
      </c>
      <c r="J35" s="48">
        <v>68.23</v>
      </c>
      <c r="K35" s="48">
        <v>79.89</v>
      </c>
      <c r="L35" s="48">
        <v>2.08</v>
      </c>
      <c r="M35" s="48">
        <v>257.89</v>
      </c>
      <c r="N35" s="48">
        <v>250.99</v>
      </c>
      <c r="O35" s="48">
        <v>55.08</v>
      </c>
      <c r="P35" s="48">
        <v>3.08</v>
      </c>
      <c r="Q35" s="48">
        <v>0.17</v>
      </c>
    </row>
    <row r="36" spans="1:17" x14ac:dyDescent="0.3">
      <c r="A36" s="50" t="s">
        <v>413</v>
      </c>
      <c r="B36" s="52"/>
      <c r="C36" s="57">
        <f>C35/C39</f>
        <v>0.12908256880733945</v>
      </c>
      <c r="D36" s="96">
        <f>D35/C35</f>
        <v>0.60980810234541583</v>
      </c>
      <c r="E36" s="57">
        <f>E35/E39</f>
        <v>0.10636363636363635</v>
      </c>
      <c r="F36" s="57">
        <f t="shared" ref="F36:G36" si="2">F35/F39</f>
        <v>0.1292620865139949</v>
      </c>
      <c r="G36" s="57">
        <f t="shared" si="2"/>
        <v>0.12419291977914906</v>
      </c>
      <c r="H36" s="57">
        <f t="shared" ref="H36" si="3">H35/H39</f>
        <v>0.19157666666666667</v>
      </c>
      <c r="I36" s="57">
        <f t="shared" ref="I36" si="4">I35/I39</f>
        <v>0.18</v>
      </c>
      <c r="J36" s="57">
        <f t="shared" ref="J36" si="5">J35/J39</f>
        <v>0.97471428571428576</v>
      </c>
      <c r="K36" s="57">
        <f t="shared" ref="K36" si="6">K35/K39</f>
        <v>8.876666666666666E-2</v>
      </c>
      <c r="L36" s="57">
        <f t="shared" ref="L36" si="7">L35/L39</f>
        <v>0.16</v>
      </c>
      <c r="M36" s="57">
        <f t="shared" ref="M36" si="8">M35/M39</f>
        <v>0.21490833333333331</v>
      </c>
      <c r="N36" s="57">
        <f t="shared" ref="N36" si="9">N35/N39</f>
        <v>0.20915833333333333</v>
      </c>
      <c r="O36" s="57">
        <f t="shared" ref="O36" si="10">O35/O39</f>
        <v>0.18359999999999999</v>
      </c>
      <c r="P36" s="57">
        <f t="shared" ref="P36" si="11">P35/P39</f>
        <v>0.1711111111111111</v>
      </c>
      <c r="Q36" s="57">
        <f t="shared" ref="Q36" si="12">Q35/Q39</f>
        <v>0.14166666666666669</v>
      </c>
    </row>
    <row r="37" spans="1:17" x14ac:dyDescent="0.3">
      <c r="A37" s="50" t="s">
        <v>96</v>
      </c>
      <c r="B37" s="76">
        <v>41000</v>
      </c>
      <c r="C37" s="80">
        <v>1612</v>
      </c>
      <c r="D37" s="97">
        <f>D34+D30+D26</f>
        <v>1037.29</v>
      </c>
      <c r="E37" s="80">
        <v>1471</v>
      </c>
      <c r="F37" s="80">
        <v>5428</v>
      </c>
      <c r="G37" s="80">
        <v>41394</v>
      </c>
      <c r="H37" s="97">
        <v>5857</v>
      </c>
      <c r="I37" s="81">
        <v>35</v>
      </c>
      <c r="J37" s="80">
        <v>4051</v>
      </c>
      <c r="K37" s="80">
        <v>31979</v>
      </c>
      <c r="L37" s="81">
        <v>294</v>
      </c>
      <c r="M37" s="80">
        <v>14832</v>
      </c>
      <c r="N37" s="80">
        <v>26375</v>
      </c>
      <c r="O37" s="80">
        <v>7046</v>
      </c>
      <c r="P37" s="81">
        <v>466</v>
      </c>
      <c r="Q37" s="77">
        <f>Q34+Q30+Q26</f>
        <v>11.59</v>
      </c>
    </row>
    <row r="38" spans="1:17" x14ac:dyDescent="0.3">
      <c r="A38" s="50" t="s">
        <v>97</v>
      </c>
      <c r="B38" s="76">
        <v>2050</v>
      </c>
      <c r="C38" s="81">
        <v>81</v>
      </c>
      <c r="D38" s="100">
        <f>D35+D27+D31</f>
        <v>51.86</v>
      </c>
      <c r="E38" s="81">
        <v>74</v>
      </c>
      <c r="F38" s="81">
        <v>271</v>
      </c>
      <c r="G38" s="80">
        <v>2070</v>
      </c>
      <c r="H38" s="97">
        <v>292.85000000000002</v>
      </c>
      <c r="I38" s="81">
        <v>2</v>
      </c>
      <c r="J38" s="81">
        <v>203</v>
      </c>
      <c r="K38" s="80">
        <v>1599</v>
      </c>
      <c r="L38" s="81">
        <v>15</v>
      </c>
      <c r="M38" s="81">
        <v>742</v>
      </c>
      <c r="N38" s="80">
        <v>1319</v>
      </c>
      <c r="O38" s="81">
        <v>352</v>
      </c>
      <c r="P38" s="81">
        <v>23</v>
      </c>
      <c r="Q38" s="77">
        <f>Q35+Q31+Q27</f>
        <v>0.66400000000000003</v>
      </c>
    </row>
    <row r="39" spans="1:17" x14ac:dyDescent="0.3">
      <c r="A39" s="50" t="s">
        <v>414</v>
      </c>
      <c r="B39" s="52"/>
      <c r="C39" s="56">
        <v>109</v>
      </c>
      <c r="D39" s="101" t="s">
        <v>334</v>
      </c>
      <c r="E39" s="56">
        <v>121</v>
      </c>
      <c r="F39" s="56">
        <v>393</v>
      </c>
      <c r="G39" s="55">
        <v>3079</v>
      </c>
      <c r="H39" s="98">
        <v>300</v>
      </c>
      <c r="I39" s="56">
        <v>1</v>
      </c>
      <c r="J39" s="56">
        <v>70</v>
      </c>
      <c r="K39" s="56">
        <v>900</v>
      </c>
      <c r="L39" s="56">
        <v>13</v>
      </c>
      <c r="M39" s="55">
        <v>1200</v>
      </c>
      <c r="N39" s="55">
        <v>1200</v>
      </c>
      <c r="O39" s="56">
        <v>300</v>
      </c>
      <c r="P39" s="56">
        <v>18</v>
      </c>
      <c r="Q39" s="102">
        <v>1.2</v>
      </c>
    </row>
    <row r="40" spans="1:17" x14ac:dyDescent="0.3">
      <c r="A40" s="50" t="s">
        <v>413</v>
      </c>
      <c r="B40" s="52"/>
      <c r="C40" s="82">
        <f>C38/C39</f>
        <v>0.74311926605504586</v>
      </c>
      <c r="D40" s="96">
        <f>D38/C38</f>
        <v>0.64024691358024688</v>
      </c>
      <c r="E40" s="82">
        <f t="shared" ref="E40:Q40" si="13">E38/E39</f>
        <v>0.61157024793388426</v>
      </c>
      <c r="F40" s="82">
        <f t="shared" si="13"/>
        <v>0.68956743002544529</v>
      </c>
      <c r="G40" s="82">
        <f t="shared" si="13"/>
        <v>0.67229620006495616</v>
      </c>
      <c r="H40" s="82">
        <f t="shared" si="13"/>
        <v>0.97616666666666674</v>
      </c>
      <c r="I40" s="82">
        <f t="shared" si="13"/>
        <v>2</v>
      </c>
      <c r="J40" s="82">
        <f t="shared" si="13"/>
        <v>2.9</v>
      </c>
      <c r="K40" s="82">
        <f t="shared" si="13"/>
        <v>1.7766666666666666</v>
      </c>
      <c r="L40" s="82">
        <f t="shared" si="13"/>
        <v>1.1538461538461537</v>
      </c>
      <c r="M40" s="82">
        <f t="shared" si="13"/>
        <v>0.61833333333333329</v>
      </c>
      <c r="N40" s="82">
        <f t="shared" si="13"/>
        <v>1.0991666666666666</v>
      </c>
      <c r="O40" s="82">
        <f t="shared" si="13"/>
        <v>1.1733333333333333</v>
      </c>
      <c r="P40" s="82">
        <f t="shared" si="13"/>
        <v>1.2777777777777777</v>
      </c>
      <c r="Q40" s="82">
        <f t="shared" si="13"/>
        <v>0.55333333333333334</v>
      </c>
    </row>
  </sheetData>
  <mergeCells count="19">
    <mergeCell ref="I24:L24"/>
    <mergeCell ref="M24:P24"/>
    <mergeCell ref="Q24:Q25"/>
    <mergeCell ref="A4:Q4"/>
    <mergeCell ref="A23:Q23"/>
    <mergeCell ref="A24:A25"/>
    <mergeCell ref="B24:B25"/>
    <mergeCell ref="C24:F24"/>
    <mergeCell ref="G24:G25"/>
    <mergeCell ref="H24:H25"/>
    <mergeCell ref="Q5:Q6"/>
    <mergeCell ref="A2:O3"/>
    <mergeCell ref="A5:A6"/>
    <mergeCell ref="B5:B6"/>
    <mergeCell ref="C5:F5"/>
    <mergeCell ref="G5:G6"/>
    <mergeCell ref="I5:L5"/>
    <mergeCell ref="M5:P5"/>
    <mergeCell ref="H5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9"/>
  <sheetViews>
    <sheetView view="pageBreakPreview" zoomScale="75" zoomScaleNormal="100" zoomScaleSheetLayoutView="75" workbookViewId="0">
      <selection activeCell="A2" sqref="A2:P2"/>
    </sheetView>
  </sheetViews>
  <sheetFormatPr defaultColWidth="9.140625" defaultRowHeight="16.5" x14ac:dyDescent="0.3"/>
  <cols>
    <col min="1" max="7" width="9.140625" style="2"/>
    <col min="8" max="8" width="7" style="2" customWidth="1"/>
    <col min="9" max="12" width="9.140625" style="2"/>
    <col min="13" max="13" width="7.42578125" style="2" customWidth="1"/>
    <col min="14" max="16384" width="9.140625" style="2"/>
  </cols>
  <sheetData>
    <row r="1" spans="1:1025" s="4" customForma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8" t="s">
        <v>101</v>
      </c>
      <c r="Q1" s="16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</row>
    <row r="2" spans="1:1025" s="4" customFormat="1" ht="30.75" customHeight="1" x14ac:dyDescent="0.3">
      <c r="A2" s="434" t="s">
        <v>751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</row>
    <row r="3" spans="1:1025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025" x14ac:dyDescent="0.3">
      <c r="A4" s="316" t="s">
        <v>712</v>
      </c>
      <c r="B4" s="317"/>
      <c r="C4" s="318"/>
      <c r="D4" s="20">
        <v>90</v>
      </c>
      <c r="E4" s="20">
        <v>92</v>
      </c>
      <c r="F4" s="20">
        <v>383</v>
      </c>
      <c r="G4" s="21" t="s">
        <v>713</v>
      </c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025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025" x14ac:dyDescent="0.3">
      <c r="A6" s="153" t="s">
        <v>714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9"/>
    </row>
    <row r="7" spans="1:1025" ht="13.9" customHeight="1" x14ac:dyDescent="0.3">
      <c r="A7" s="304" t="s">
        <v>102</v>
      </c>
      <c r="B7" s="305"/>
      <c r="C7" s="306"/>
      <c r="D7" s="307" t="s">
        <v>51</v>
      </c>
      <c r="E7" s="308"/>
      <c r="F7" s="309"/>
      <c r="G7" s="154" t="s">
        <v>103</v>
      </c>
      <c r="H7" s="19"/>
      <c r="I7" s="310" t="s">
        <v>715</v>
      </c>
      <c r="J7" s="311"/>
      <c r="K7" s="311"/>
      <c r="L7" s="312"/>
      <c r="M7" s="19"/>
      <c r="N7" s="310" t="s">
        <v>716</v>
      </c>
      <c r="O7" s="311"/>
      <c r="P7" s="312"/>
      <c r="Q7" s="19"/>
    </row>
    <row r="8" spans="1:1025" x14ac:dyDescent="0.3">
      <c r="A8" s="155"/>
      <c r="B8" s="156"/>
      <c r="C8" s="157"/>
      <c r="D8" s="158" t="s">
        <v>55</v>
      </c>
      <c r="E8" s="158" t="s">
        <v>56</v>
      </c>
      <c r="F8" s="158" t="s">
        <v>57</v>
      </c>
      <c r="G8" s="159"/>
      <c r="H8" s="19"/>
      <c r="I8" s="152" t="s">
        <v>55</v>
      </c>
      <c r="J8" s="152" t="s">
        <v>56</v>
      </c>
      <c r="K8" s="152" t="s">
        <v>57</v>
      </c>
      <c r="L8" s="152" t="s">
        <v>104</v>
      </c>
      <c r="M8" s="19"/>
      <c r="N8" s="152" t="s">
        <v>55</v>
      </c>
      <c r="O8" s="152" t="s">
        <v>56</v>
      </c>
      <c r="P8" s="152" t="s">
        <v>57</v>
      </c>
      <c r="Q8" s="19"/>
    </row>
    <row r="9" spans="1:1025" x14ac:dyDescent="0.3">
      <c r="A9" s="310" t="s">
        <v>717</v>
      </c>
      <c r="B9" s="311"/>
      <c r="C9" s="312"/>
      <c r="D9" s="83">
        <v>20.39</v>
      </c>
      <c r="E9" s="83">
        <v>25.77</v>
      </c>
      <c r="F9" s="83">
        <v>82.17</v>
      </c>
      <c r="G9" s="83">
        <v>648.63</v>
      </c>
      <c r="H9" s="19"/>
      <c r="I9" s="319">
        <v>0.23</v>
      </c>
      <c r="J9" s="319">
        <v>0.28000000000000003</v>
      </c>
      <c r="K9" s="319">
        <v>0.21</v>
      </c>
      <c r="L9" s="319">
        <v>0.24</v>
      </c>
      <c r="M9" s="320"/>
      <c r="N9" s="321">
        <v>0.13</v>
      </c>
      <c r="O9" s="321">
        <v>0.36</v>
      </c>
      <c r="P9" s="321">
        <v>0.51</v>
      </c>
      <c r="Q9" s="19"/>
    </row>
    <row r="10" spans="1:1025" x14ac:dyDescent="0.3">
      <c r="A10" s="310" t="s">
        <v>718</v>
      </c>
      <c r="B10" s="311"/>
      <c r="C10" s="312"/>
      <c r="D10" s="83">
        <v>39.51</v>
      </c>
      <c r="E10" s="83">
        <v>24.48</v>
      </c>
      <c r="F10" s="83">
        <v>75.78</v>
      </c>
      <c r="G10" s="83">
        <v>690.7</v>
      </c>
      <c r="H10" s="19"/>
      <c r="I10" s="319">
        <v>0.44</v>
      </c>
      <c r="J10" s="319">
        <v>0.27</v>
      </c>
      <c r="K10" s="319">
        <v>0.2</v>
      </c>
      <c r="L10" s="319">
        <v>0.25</v>
      </c>
      <c r="M10" s="320"/>
      <c r="N10" s="321">
        <v>0.23</v>
      </c>
      <c r="O10" s="321">
        <v>0.32</v>
      </c>
      <c r="P10" s="321">
        <v>0.44</v>
      </c>
      <c r="Q10" s="19"/>
    </row>
    <row r="11" spans="1:1025" x14ac:dyDescent="0.3">
      <c r="A11" s="310" t="s">
        <v>719</v>
      </c>
      <c r="B11" s="311"/>
      <c r="C11" s="312"/>
      <c r="D11" s="84">
        <v>22.65</v>
      </c>
      <c r="E11" s="83">
        <v>18.88</v>
      </c>
      <c r="F11" s="83">
        <v>87.27</v>
      </c>
      <c r="G11" s="83">
        <v>615.69000000000005</v>
      </c>
      <c r="H11" s="19"/>
      <c r="I11" s="319">
        <v>0.25</v>
      </c>
      <c r="J11" s="319">
        <v>0.21</v>
      </c>
      <c r="K11" s="319">
        <v>0.23</v>
      </c>
      <c r="L11" s="319">
        <v>0.23</v>
      </c>
      <c r="M11" s="320"/>
      <c r="N11" s="321">
        <v>0.15</v>
      </c>
      <c r="O11" s="321">
        <v>0.28000000000000003</v>
      </c>
      <c r="P11" s="321">
        <v>0.56999999999999995</v>
      </c>
      <c r="Q11" s="19"/>
    </row>
    <row r="12" spans="1:1025" x14ac:dyDescent="0.3">
      <c r="A12" s="310" t="s">
        <v>720</v>
      </c>
      <c r="B12" s="311"/>
      <c r="C12" s="312"/>
      <c r="D12" s="83">
        <v>18.670000000000002</v>
      </c>
      <c r="E12" s="84">
        <v>22.8</v>
      </c>
      <c r="F12" s="83">
        <v>64.67</v>
      </c>
      <c r="G12" s="84">
        <v>544.70000000000005</v>
      </c>
      <c r="H12" s="19"/>
      <c r="I12" s="319">
        <v>0.21</v>
      </c>
      <c r="J12" s="319">
        <v>0.25</v>
      </c>
      <c r="K12" s="319">
        <v>0.17</v>
      </c>
      <c r="L12" s="319">
        <v>0.2</v>
      </c>
      <c r="M12" s="320"/>
      <c r="N12" s="321">
        <v>0.14000000000000001</v>
      </c>
      <c r="O12" s="321">
        <v>0.38</v>
      </c>
      <c r="P12" s="321">
        <v>0.47</v>
      </c>
      <c r="Q12" s="19"/>
    </row>
    <row r="13" spans="1:1025" x14ac:dyDescent="0.3">
      <c r="A13" s="310" t="s">
        <v>721</v>
      </c>
      <c r="B13" s="311"/>
      <c r="C13" s="312"/>
      <c r="D13" s="83">
        <v>25.88</v>
      </c>
      <c r="E13" s="83">
        <v>26.23</v>
      </c>
      <c r="F13" s="83">
        <v>75.150000000000006</v>
      </c>
      <c r="G13" s="83">
        <v>642.73</v>
      </c>
      <c r="H13" s="19"/>
      <c r="I13" s="319">
        <v>0.28999999999999998</v>
      </c>
      <c r="J13" s="319">
        <v>0.28999999999999998</v>
      </c>
      <c r="K13" s="319">
        <v>0.2</v>
      </c>
      <c r="L13" s="319">
        <v>0.24</v>
      </c>
      <c r="M13" s="320"/>
      <c r="N13" s="321">
        <v>0.16</v>
      </c>
      <c r="O13" s="321">
        <v>0.37</v>
      </c>
      <c r="P13" s="321">
        <v>0.47</v>
      </c>
      <c r="Q13" s="19"/>
    </row>
    <row r="14" spans="1:1025" x14ac:dyDescent="0.3">
      <c r="A14" s="310" t="s">
        <v>722</v>
      </c>
      <c r="B14" s="311"/>
      <c r="C14" s="312"/>
      <c r="D14" s="83">
        <v>18.559999999999999</v>
      </c>
      <c r="E14" s="83">
        <v>23.93</v>
      </c>
      <c r="F14" s="83">
        <v>80.489999999999995</v>
      </c>
      <c r="G14" s="83">
        <v>615.66999999999996</v>
      </c>
      <c r="H14" s="19"/>
      <c r="I14" s="319">
        <v>0.21</v>
      </c>
      <c r="J14" s="319">
        <v>0.26</v>
      </c>
      <c r="K14" s="319">
        <v>0.21</v>
      </c>
      <c r="L14" s="319">
        <v>0.23</v>
      </c>
      <c r="M14" s="320"/>
      <c r="N14" s="321">
        <v>0.12</v>
      </c>
      <c r="O14" s="321">
        <v>0.35</v>
      </c>
      <c r="P14" s="321">
        <v>0.52</v>
      </c>
      <c r="Q14" s="19"/>
    </row>
    <row r="15" spans="1:1025" x14ac:dyDescent="0.3">
      <c r="A15" s="310" t="s">
        <v>723</v>
      </c>
      <c r="B15" s="311"/>
      <c r="C15" s="312"/>
      <c r="D15" s="83">
        <v>39.369999999999997</v>
      </c>
      <c r="E15" s="83">
        <v>24.95</v>
      </c>
      <c r="F15" s="83">
        <v>82.85</v>
      </c>
      <c r="G15" s="83">
        <v>720.53</v>
      </c>
      <c r="H15" s="19"/>
      <c r="I15" s="319">
        <v>0.44</v>
      </c>
      <c r="J15" s="319">
        <v>0.27</v>
      </c>
      <c r="K15" s="319">
        <v>0.22</v>
      </c>
      <c r="L15" s="319">
        <v>0.26</v>
      </c>
      <c r="M15" s="320"/>
      <c r="N15" s="321">
        <v>0.22</v>
      </c>
      <c r="O15" s="321">
        <v>0.31</v>
      </c>
      <c r="P15" s="321">
        <v>0.46</v>
      </c>
      <c r="Q15" s="19"/>
    </row>
    <row r="16" spans="1:1025" x14ac:dyDescent="0.3">
      <c r="A16" s="310" t="s">
        <v>724</v>
      </c>
      <c r="B16" s="311"/>
      <c r="C16" s="312"/>
      <c r="D16" s="83">
        <v>26.08</v>
      </c>
      <c r="E16" s="83">
        <v>24.81</v>
      </c>
      <c r="F16" s="83">
        <v>91.43</v>
      </c>
      <c r="G16" s="83">
        <v>698.24</v>
      </c>
      <c r="H16" s="19"/>
      <c r="I16" s="319">
        <v>0.28999999999999998</v>
      </c>
      <c r="J16" s="319">
        <v>0.27</v>
      </c>
      <c r="K16" s="319">
        <v>0.24</v>
      </c>
      <c r="L16" s="319">
        <v>0.26</v>
      </c>
      <c r="M16" s="320"/>
      <c r="N16" s="321">
        <v>0.15</v>
      </c>
      <c r="O16" s="321">
        <v>0.32</v>
      </c>
      <c r="P16" s="321">
        <v>0.52</v>
      </c>
      <c r="Q16" s="19"/>
    </row>
    <row r="17" spans="1:17" x14ac:dyDescent="0.3">
      <c r="A17" s="310" t="s">
        <v>725</v>
      </c>
      <c r="B17" s="311"/>
      <c r="C17" s="312"/>
      <c r="D17" s="84">
        <v>18.2</v>
      </c>
      <c r="E17" s="83">
        <v>23.64</v>
      </c>
      <c r="F17" s="83">
        <v>86.23</v>
      </c>
      <c r="G17" s="83">
        <v>636.42999999999995</v>
      </c>
      <c r="H17" s="19"/>
      <c r="I17" s="319">
        <v>0.2</v>
      </c>
      <c r="J17" s="319">
        <v>0.26</v>
      </c>
      <c r="K17" s="319">
        <v>0.23</v>
      </c>
      <c r="L17" s="319">
        <v>0.23</v>
      </c>
      <c r="M17" s="320"/>
      <c r="N17" s="321">
        <v>0.11</v>
      </c>
      <c r="O17" s="321">
        <v>0.33</v>
      </c>
      <c r="P17" s="321">
        <v>0.54</v>
      </c>
      <c r="Q17" s="19"/>
    </row>
    <row r="18" spans="1:17" x14ac:dyDescent="0.3">
      <c r="A18" s="310" t="s">
        <v>726</v>
      </c>
      <c r="B18" s="311"/>
      <c r="C18" s="312"/>
      <c r="D18" s="83">
        <v>22.27</v>
      </c>
      <c r="E18" s="83">
        <v>25.87</v>
      </c>
      <c r="F18" s="83">
        <v>90.63</v>
      </c>
      <c r="G18" s="83">
        <v>705.72</v>
      </c>
      <c r="H18" s="19"/>
      <c r="I18" s="319">
        <v>0.25</v>
      </c>
      <c r="J18" s="319">
        <v>0.28000000000000003</v>
      </c>
      <c r="K18" s="319">
        <v>0.24</v>
      </c>
      <c r="L18" s="319">
        <v>0.26</v>
      </c>
      <c r="M18" s="320"/>
      <c r="N18" s="321">
        <v>0.13</v>
      </c>
      <c r="O18" s="321">
        <v>0.33</v>
      </c>
      <c r="P18" s="321">
        <v>0.51</v>
      </c>
      <c r="Q18" s="19"/>
    </row>
    <row r="19" spans="1:17" x14ac:dyDescent="0.3">
      <c r="A19" s="310" t="s">
        <v>727</v>
      </c>
      <c r="B19" s="311"/>
      <c r="C19" s="312"/>
      <c r="D19" s="83">
        <v>18.36</v>
      </c>
      <c r="E19" s="83">
        <v>21.64</v>
      </c>
      <c r="F19" s="83">
        <v>87.38</v>
      </c>
      <c r="G19" s="83">
        <v>623.73</v>
      </c>
      <c r="H19" s="19"/>
      <c r="I19" s="319">
        <v>0.2</v>
      </c>
      <c r="J19" s="319">
        <v>0.24</v>
      </c>
      <c r="K19" s="319">
        <v>0.23</v>
      </c>
      <c r="L19" s="319">
        <v>0.23</v>
      </c>
      <c r="M19" s="320"/>
      <c r="N19" s="321">
        <v>0.12</v>
      </c>
      <c r="O19" s="321">
        <v>0.31</v>
      </c>
      <c r="P19" s="321">
        <v>0.56000000000000005</v>
      </c>
      <c r="Q19" s="19"/>
    </row>
    <row r="20" spans="1:17" x14ac:dyDescent="0.3">
      <c r="A20" s="310" t="s">
        <v>728</v>
      </c>
      <c r="B20" s="311"/>
      <c r="C20" s="312"/>
      <c r="D20" s="83">
        <v>42.15</v>
      </c>
      <c r="E20" s="83">
        <v>29.05</v>
      </c>
      <c r="F20" s="83">
        <v>88.16</v>
      </c>
      <c r="G20" s="83">
        <v>792.05</v>
      </c>
      <c r="H20" s="19"/>
      <c r="I20" s="319">
        <v>0.47</v>
      </c>
      <c r="J20" s="319">
        <v>0.32</v>
      </c>
      <c r="K20" s="319">
        <v>0.23</v>
      </c>
      <c r="L20" s="319">
        <v>0.28999999999999998</v>
      </c>
      <c r="M20" s="320"/>
      <c r="N20" s="321">
        <v>0.21</v>
      </c>
      <c r="O20" s="321">
        <v>0.33</v>
      </c>
      <c r="P20" s="321">
        <v>0.45</v>
      </c>
      <c r="Q20" s="19"/>
    </row>
    <row r="21" spans="1:17" x14ac:dyDescent="0.3">
      <c r="A21" s="310" t="s">
        <v>729</v>
      </c>
      <c r="B21" s="311"/>
      <c r="C21" s="312"/>
      <c r="D21" s="83">
        <v>22.31</v>
      </c>
      <c r="E21" s="83">
        <v>23.19</v>
      </c>
      <c r="F21" s="83">
        <v>71.459999999999994</v>
      </c>
      <c r="G21" s="84">
        <v>587.21</v>
      </c>
      <c r="H21" s="19"/>
      <c r="I21" s="319">
        <v>0.25</v>
      </c>
      <c r="J21" s="319">
        <v>0.25</v>
      </c>
      <c r="K21" s="319">
        <v>0.19</v>
      </c>
      <c r="L21" s="319">
        <v>0.22</v>
      </c>
      <c r="M21" s="320"/>
      <c r="N21" s="321">
        <v>0.15</v>
      </c>
      <c r="O21" s="321">
        <v>0.36</v>
      </c>
      <c r="P21" s="321">
        <v>0.49</v>
      </c>
      <c r="Q21" s="19"/>
    </row>
    <row r="22" spans="1:17" x14ac:dyDescent="0.3">
      <c r="A22" s="310" t="s">
        <v>730</v>
      </c>
      <c r="B22" s="311"/>
      <c r="C22" s="312"/>
      <c r="D22" s="83">
        <v>18.670000000000002</v>
      </c>
      <c r="E22" s="84">
        <v>22.8</v>
      </c>
      <c r="F22" s="83">
        <v>64.67</v>
      </c>
      <c r="G22" s="84">
        <v>544.70000000000005</v>
      </c>
      <c r="H22" s="19"/>
      <c r="I22" s="319">
        <v>0.21</v>
      </c>
      <c r="J22" s="319">
        <v>0.25</v>
      </c>
      <c r="K22" s="319">
        <v>0.17</v>
      </c>
      <c r="L22" s="319">
        <v>0.2</v>
      </c>
      <c r="M22" s="320"/>
      <c r="N22" s="321">
        <v>0.14000000000000001</v>
      </c>
      <c r="O22" s="321">
        <v>0.38</v>
      </c>
      <c r="P22" s="321">
        <v>0.47</v>
      </c>
      <c r="Q22" s="19"/>
    </row>
    <row r="23" spans="1:17" x14ac:dyDescent="0.3">
      <c r="A23" s="310" t="s">
        <v>731</v>
      </c>
      <c r="B23" s="311"/>
      <c r="C23" s="312"/>
      <c r="D23" s="83">
        <v>29.95</v>
      </c>
      <c r="E23" s="83">
        <v>23.41</v>
      </c>
      <c r="F23" s="83">
        <v>98.92</v>
      </c>
      <c r="G23" s="83">
        <v>731.19</v>
      </c>
      <c r="H23" s="19"/>
      <c r="I23" s="319">
        <v>0.33</v>
      </c>
      <c r="J23" s="319">
        <v>0.25</v>
      </c>
      <c r="K23" s="319">
        <v>0.26</v>
      </c>
      <c r="L23" s="319">
        <v>0.27</v>
      </c>
      <c r="M23" s="320"/>
      <c r="N23" s="321">
        <v>0.16</v>
      </c>
      <c r="O23" s="321">
        <v>0.28999999999999998</v>
      </c>
      <c r="P23" s="321">
        <v>0.54</v>
      </c>
      <c r="Q23" s="19"/>
    </row>
    <row r="24" spans="1:17" x14ac:dyDescent="0.3">
      <c r="A24" s="310" t="s">
        <v>732</v>
      </c>
      <c r="B24" s="311"/>
      <c r="C24" s="312"/>
      <c r="D24" s="83">
        <v>18.190000000000001</v>
      </c>
      <c r="E24" s="83">
        <v>23.57</v>
      </c>
      <c r="F24" s="83">
        <v>87.09</v>
      </c>
      <c r="G24" s="83">
        <v>637.27</v>
      </c>
      <c r="H24" s="19"/>
      <c r="I24" s="319">
        <v>0.2</v>
      </c>
      <c r="J24" s="319">
        <v>0.26</v>
      </c>
      <c r="K24" s="319">
        <v>0.23</v>
      </c>
      <c r="L24" s="319">
        <v>0.23</v>
      </c>
      <c r="M24" s="320"/>
      <c r="N24" s="321">
        <v>0.11</v>
      </c>
      <c r="O24" s="321">
        <v>0.33</v>
      </c>
      <c r="P24" s="321">
        <v>0.55000000000000004</v>
      </c>
      <c r="Q24" s="19"/>
    </row>
    <row r="25" spans="1:17" x14ac:dyDescent="0.3">
      <c r="A25" s="310" t="s">
        <v>733</v>
      </c>
      <c r="B25" s="311"/>
      <c r="C25" s="312"/>
      <c r="D25" s="83">
        <v>30.91</v>
      </c>
      <c r="E25" s="83">
        <v>25.24</v>
      </c>
      <c r="F25" s="83">
        <v>104.45</v>
      </c>
      <c r="G25" s="83">
        <v>775.26</v>
      </c>
      <c r="H25" s="19"/>
      <c r="I25" s="319">
        <v>0.34</v>
      </c>
      <c r="J25" s="319">
        <v>0.27</v>
      </c>
      <c r="K25" s="319">
        <v>0.27</v>
      </c>
      <c r="L25" s="319">
        <v>0.28999999999999998</v>
      </c>
      <c r="M25" s="320"/>
      <c r="N25" s="321">
        <v>0.16</v>
      </c>
      <c r="O25" s="321">
        <v>0.28999999999999998</v>
      </c>
      <c r="P25" s="321">
        <v>0.54</v>
      </c>
      <c r="Q25" s="19"/>
    </row>
    <row r="26" spans="1:17" x14ac:dyDescent="0.3">
      <c r="A26" s="310" t="s">
        <v>734</v>
      </c>
      <c r="B26" s="311"/>
      <c r="C26" s="312"/>
      <c r="D26" s="83">
        <v>38.47</v>
      </c>
      <c r="E26" s="83">
        <v>25.68</v>
      </c>
      <c r="F26" s="83">
        <v>89.59</v>
      </c>
      <c r="G26" s="83">
        <v>743.1</v>
      </c>
      <c r="H26" s="19"/>
      <c r="I26" s="319">
        <v>0.43</v>
      </c>
      <c r="J26" s="319">
        <v>0.28000000000000003</v>
      </c>
      <c r="K26" s="319">
        <v>0.23</v>
      </c>
      <c r="L26" s="319">
        <v>0.27</v>
      </c>
      <c r="M26" s="320"/>
      <c r="N26" s="321">
        <v>0.21</v>
      </c>
      <c r="O26" s="321">
        <v>0.31</v>
      </c>
      <c r="P26" s="321">
        <v>0.48</v>
      </c>
      <c r="Q26" s="19"/>
    </row>
    <row r="27" spans="1:17" x14ac:dyDescent="0.3">
      <c r="A27" s="310" t="s">
        <v>735</v>
      </c>
      <c r="B27" s="311"/>
      <c r="C27" s="312"/>
      <c r="D27" s="83">
        <v>21.07</v>
      </c>
      <c r="E27" s="83">
        <v>24.72</v>
      </c>
      <c r="F27" s="83">
        <v>82.33</v>
      </c>
      <c r="G27" s="83">
        <v>641.83000000000004</v>
      </c>
      <c r="H27" s="19"/>
      <c r="I27" s="319">
        <v>0.23</v>
      </c>
      <c r="J27" s="319">
        <v>0.27</v>
      </c>
      <c r="K27" s="319">
        <v>0.21</v>
      </c>
      <c r="L27" s="319">
        <v>0.24</v>
      </c>
      <c r="M27" s="320"/>
      <c r="N27" s="321">
        <v>0.13</v>
      </c>
      <c r="O27" s="321">
        <v>0.35</v>
      </c>
      <c r="P27" s="321">
        <v>0.51</v>
      </c>
      <c r="Q27" s="19"/>
    </row>
    <row r="28" spans="1:17" x14ac:dyDescent="0.3">
      <c r="A28" s="310" t="s">
        <v>736</v>
      </c>
      <c r="B28" s="311"/>
      <c r="C28" s="312"/>
      <c r="D28" s="83">
        <v>24.79</v>
      </c>
      <c r="E28" s="83">
        <v>23.33</v>
      </c>
      <c r="F28" s="83">
        <v>97.37</v>
      </c>
      <c r="G28" s="83">
        <v>719.6</v>
      </c>
      <c r="H28" s="19"/>
      <c r="I28" s="319">
        <v>0.28000000000000003</v>
      </c>
      <c r="J28" s="319">
        <v>0.25</v>
      </c>
      <c r="K28" s="319">
        <v>0.25</v>
      </c>
      <c r="L28" s="319">
        <v>0.26</v>
      </c>
      <c r="M28" s="320"/>
      <c r="N28" s="321">
        <v>0.14000000000000001</v>
      </c>
      <c r="O28" s="321">
        <v>0.28999999999999998</v>
      </c>
      <c r="P28" s="321">
        <v>0.54</v>
      </c>
      <c r="Q28" s="19"/>
    </row>
    <row r="29" spans="1:17" x14ac:dyDescent="0.3">
      <c r="A29" s="313" t="s">
        <v>105</v>
      </c>
      <c r="B29" s="314"/>
      <c r="C29" s="315"/>
      <c r="D29" s="85">
        <v>25.82</v>
      </c>
      <c r="E29" s="85">
        <v>24.2</v>
      </c>
      <c r="F29" s="85">
        <v>84.4</v>
      </c>
      <c r="G29" s="86">
        <v>665.75</v>
      </c>
      <c r="H29" s="19"/>
      <c r="I29" s="322">
        <v>0.28999999999999998</v>
      </c>
      <c r="J29" s="322">
        <v>0.26</v>
      </c>
      <c r="K29" s="322">
        <v>0.22</v>
      </c>
      <c r="L29" s="322">
        <v>0.24</v>
      </c>
      <c r="M29" s="320"/>
      <c r="N29" s="323">
        <v>0.16</v>
      </c>
      <c r="O29" s="323">
        <v>0.33</v>
      </c>
      <c r="P29" s="323">
        <v>0.51</v>
      </c>
      <c r="Q29" s="19"/>
    </row>
    <row r="30" spans="1:17" ht="13.9" customHeight="1" x14ac:dyDescent="0.3">
      <c r="A30" s="19"/>
      <c r="B30" s="19"/>
      <c r="C30" s="19"/>
      <c r="D30" s="19"/>
      <c r="E30" s="19"/>
      <c r="F30" s="19"/>
      <c r="G30" s="19"/>
      <c r="H30" s="19"/>
      <c r="I30" s="320"/>
      <c r="J30" s="320"/>
      <c r="K30" s="320"/>
      <c r="L30" s="320"/>
      <c r="M30" s="320"/>
      <c r="N30" s="320"/>
      <c r="O30" s="320"/>
      <c r="P30" s="320"/>
      <c r="Q30" s="19"/>
    </row>
    <row r="31" spans="1:17" x14ac:dyDescent="0.3">
      <c r="A31" s="153" t="s">
        <v>16</v>
      </c>
      <c r="B31" s="153"/>
      <c r="C31" s="153"/>
      <c r="D31" s="153"/>
      <c r="E31" s="153"/>
      <c r="F31" s="153"/>
      <c r="G31" s="153"/>
      <c r="H31" s="153"/>
      <c r="I31" s="324"/>
      <c r="J31" s="324"/>
      <c r="K31" s="324"/>
      <c r="L31" s="324"/>
      <c r="M31" s="324"/>
      <c r="N31" s="324"/>
      <c r="O31" s="324"/>
      <c r="P31" s="324"/>
      <c r="Q31" s="19"/>
    </row>
    <row r="32" spans="1:17" ht="13.9" customHeight="1" x14ac:dyDescent="0.3">
      <c r="A32" s="304" t="s">
        <v>102</v>
      </c>
      <c r="B32" s="305"/>
      <c r="C32" s="306"/>
      <c r="D32" s="307" t="s">
        <v>51</v>
      </c>
      <c r="E32" s="308"/>
      <c r="F32" s="309"/>
      <c r="G32" s="154" t="s">
        <v>103</v>
      </c>
      <c r="H32" s="19"/>
      <c r="I32" s="325" t="s">
        <v>715</v>
      </c>
      <c r="J32" s="326"/>
      <c r="K32" s="326"/>
      <c r="L32" s="327"/>
      <c r="M32" s="320"/>
      <c r="N32" s="325" t="s">
        <v>716</v>
      </c>
      <c r="O32" s="326"/>
      <c r="P32" s="327"/>
      <c r="Q32" s="19"/>
    </row>
    <row r="33" spans="1:17" x14ac:dyDescent="0.3">
      <c r="A33" s="155"/>
      <c r="B33" s="156"/>
      <c r="C33" s="157"/>
      <c r="D33" s="160" t="s">
        <v>55</v>
      </c>
      <c r="E33" s="160" t="s">
        <v>56</v>
      </c>
      <c r="F33" s="160" t="s">
        <v>57</v>
      </c>
      <c r="G33" s="159"/>
      <c r="H33" s="19"/>
      <c r="I33" s="321" t="s">
        <v>55</v>
      </c>
      <c r="J33" s="321" t="s">
        <v>56</v>
      </c>
      <c r="K33" s="321" t="s">
        <v>57</v>
      </c>
      <c r="L33" s="321" t="s">
        <v>104</v>
      </c>
      <c r="M33" s="320"/>
      <c r="N33" s="321" t="s">
        <v>55</v>
      </c>
      <c r="O33" s="321" t="s">
        <v>56</v>
      </c>
      <c r="P33" s="321" t="s">
        <v>57</v>
      </c>
      <c r="Q33" s="19"/>
    </row>
    <row r="34" spans="1:17" x14ac:dyDescent="0.3">
      <c r="A34" s="310" t="s">
        <v>717</v>
      </c>
      <c r="B34" s="311"/>
      <c r="C34" s="312"/>
      <c r="D34" s="83">
        <v>40.82</v>
      </c>
      <c r="E34" s="84">
        <v>40.880000000000003</v>
      </c>
      <c r="F34" s="83">
        <v>133.81</v>
      </c>
      <c r="G34" s="83" t="s">
        <v>737</v>
      </c>
      <c r="H34" s="19"/>
      <c r="I34" s="319">
        <v>0.45</v>
      </c>
      <c r="J34" s="319">
        <v>0.44</v>
      </c>
      <c r="K34" s="319">
        <v>0.35</v>
      </c>
      <c r="L34" s="319">
        <v>0.39</v>
      </c>
      <c r="M34" s="320"/>
      <c r="N34" s="321">
        <v>0.16</v>
      </c>
      <c r="O34" s="321">
        <v>0.35</v>
      </c>
      <c r="P34" s="321">
        <v>0.51</v>
      </c>
      <c r="Q34" s="19"/>
    </row>
    <row r="35" spans="1:17" x14ac:dyDescent="0.3">
      <c r="A35" s="310" t="s">
        <v>718</v>
      </c>
      <c r="B35" s="311"/>
      <c r="C35" s="312"/>
      <c r="D35" s="83">
        <v>41.3</v>
      </c>
      <c r="E35" s="83">
        <v>39.06</v>
      </c>
      <c r="F35" s="83">
        <v>144.88999999999999</v>
      </c>
      <c r="G35" s="83" t="s">
        <v>738</v>
      </c>
      <c r="H35" s="19"/>
      <c r="I35" s="319">
        <v>0.46</v>
      </c>
      <c r="J35" s="319">
        <v>0.42</v>
      </c>
      <c r="K35" s="319">
        <v>0.38</v>
      </c>
      <c r="L35" s="319">
        <v>0.4</v>
      </c>
      <c r="M35" s="320"/>
      <c r="N35" s="321">
        <v>0.15</v>
      </c>
      <c r="O35" s="321">
        <v>0.32</v>
      </c>
      <c r="P35" s="321">
        <v>0.53</v>
      </c>
      <c r="Q35" s="19"/>
    </row>
    <row r="36" spans="1:17" x14ac:dyDescent="0.3">
      <c r="A36" s="310" t="s">
        <v>719</v>
      </c>
      <c r="B36" s="311"/>
      <c r="C36" s="312"/>
      <c r="D36" s="83">
        <v>41.63</v>
      </c>
      <c r="E36" s="83">
        <v>44.47</v>
      </c>
      <c r="F36" s="83">
        <v>142.78</v>
      </c>
      <c r="G36" s="83" t="s">
        <v>739</v>
      </c>
      <c r="H36" s="19"/>
      <c r="I36" s="319">
        <v>0.46</v>
      </c>
      <c r="J36" s="319">
        <v>0.48</v>
      </c>
      <c r="K36" s="319">
        <v>0.37</v>
      </c>
      <c r="L36" s="319">
        <v>0.41</v>
      </c>
      <c r="M36" s="320"/>
      <c r="N36" s="321">
        <v>0.15</v>
      </c>
      <c r="O36" s="321">
        <v>0.36</v>
      </c>
      <c r="P36" s="321">
        <v>0.51</v>
      </c>
      <c r="Q36" s="19"/>
    </row>
    <row r="37" spans="1:17" x14ac:dyDescent="0.3">
      <c r="A37" s="310" t="s">
        <v>720</v>
      </c>
      <c r="B37" s="311"/>
      <c r="C37" s="312"/>
      <c r="D37" s="83">
        <v>38.090000000000003</v>
      </c>
      <c r="E37" s="83">
        <v>30.88</v>
      </c>
      <c r="F37" s="83">
        <v>143.63</v>
      </c>
      <c r="G37" s="83">
        <v>994.17</v>
      </c>
      <c r="H37" s="19"/>
      <c r="I37" s="319">
        <v>0.42</v>
      </c>
      <c r="J37" s="319">
        <v>0.34</v>
      </c>
      <c r="K37" s="319">
        <v>0.38</v>
      </c>
      <c r="L37" s="319">
        <v>0.37</v>
      </c>
      <c r="M37" s="320"/>
      <c r="N37" s="321">
        <v>0.15</v>
      </c>
      <c r="O37" s="321">
        <v>0.28000000000000003</v>
      </c>
      <c r="P37" s="321">
        <v>0.57999999999999996</v>
      </c>
      <c r="Q37" s="19"/>
    </row>
    <row r="38" spans="1:17" x14ac:dyDescent="0.3">
      <c r="A38" s="310" t="s">
        <v>721</v>
      </c>
      <c r="B38" s="311"/>
      <c r="C38" s="312"/>
      <c r="D38" s="83">
        <v>44.67</v>
      </c>
      <c r="E38" s="83">
        <v>32.22</v>
      </c>
      <c r="F38" s="83">
        <v>121.74</v>
      </c>
      <c r="G38" s="83">
        <v>941.54</v>
      </c>
      <c r="H38" s="19"/>
      <c r="I38" s="319">
        <v>0.5</v>
      </c>
      <c r="J38" s="319">
        <v>0.35</v>
      </c>
      <c r="K38" s="319">
        <v>0.32</v>
      </c>
      <c r="L38" s="319">
        <v>0.35</v>
      </c>
      <c r="M38" s="320"/>
      <c r="N38" s="321">
        <v>0.19</v>
      </c>
      <c r="O38" s="321">
        <v>0.31</v>
      </c>
      <c r="P38" s="321">
        <v>0.52</v>
      </c>
      <c r="Q38" s="19"/>
    </row>
    <row r="39" spans="1:17" x14ac:dyDescent="0.3">
      <c r="A39" s="310" t="s">
        <v>722</v>
      </c>
      <c r="B39" s="311"/>
      <c r="C39" s="312"/>
      <c r="D39" s="84">
        <v>47.47</v>
      </c>
      <c r="E39" s="83">
        <v>38.99</v>
      </c>
      <c r="F39" s="83">
        <v>153.94999999999999</v>
      </c>
      <c r="G39" s="83" t="s">
        <v>740</v>
      </c>
      <c r="H39" s="19"/>
      <c r="I39" s="319">
        <v>0.53</v>
      </c>
      <c r="J39" s="319">
        <v>0.42</v>
      </c>
      <c r="K39" s="319">
        <v>0.4</v>
      </c>
      <c r="L39" s="319">
        <v>0.42</v>
      </c>
      <c r="M39" s="320"/>
      <c r="N39" s="321">
        <v>0.17</v>
      </c>
      <c r="O39" s="321">
        <v>0.31</v>
      </c>
      <c r="P39" s="321">
        <v>0.54</v>
      </c>
      <c r="Q39" s="19"/>
    </row>
    <row r="40" spans="1:17" x14ac:dyDescent="0.3">
      <c r="A40" s="310" t="s">
        <v>723</v>
      </c>
      <c r="B40" s="311"/>
      <c r="C40" s="312"/>
      <c r="D40" s="83">
        <v>41.62</v>
      </c>
      <c r="E40" s="83">
        <v>24.8</v>
      </c>
      <c r="F40" s="83">
        <v>140.87</v>
      </c>
      <c r="G40" s="83">
        <v>944.65</v>
      </c>
      <c r="H40" s="19"/>
      <c r="I40" s="319">
        <v>0.46</v>
      </c>
      <c r="J40" s="319">
        <v>0.27</v>
      </c>
      <c r="K40" s="319">
        <v>0.37</v>
      </c>
      <c r="L40" s="319">
        <v>0.35</v>
      </c>
      <c r="M40" s="320"/>
      <c r="N40" s="321">
        <v>0.18</v>
      </c>
      <c r="O40" s="321">
        <v>0.24</v>
      </c>
      <c r="P40" s="321">
        <v>0.6</v>
      </c>
      <c r="Q40" s="19"/>
    </row>
    <row r="41" spans="1:17" x14ac:dyDescent="0.3">
      <c r="A41" s="310" t="s">
        <v>724</v>
      </c>
      <c r="B41" s="311"/>
      <c r="C41" s="312"/>
      <c r="D41" s="83">
        <v>35.08</v>
      </c>
      <c r="E41" s="83">
        <v>29.28</v>
      </c>
      <c r="F41" s="83">
        <v>132.88</v>
      </c>
      <c r="G41" s="83">
        <v>918.65</v>
      </c>
      <c r="H41" s="19"/>
      <c r="I41" s="319">
        <v>0.39</v>
      </c>
      <c r="J41" s="319">
        <v>0.32</v>
      </c>
      <c r="K41" s="319">
        <v>0.35</v>
      </c>
      <c r="L41" s="319">
        <v>0.34</v>
      </c>
      <c r="M41" s="320"/>
      <c r="N41" s="321">
        <v>0.15</v>
      </c>
      <c r="O41" s="321">
        <v>0.28999999999999998</v>
      </c>
      <c r="P41" s="321">
        <v>0.57999999999999996</v>
      </c>
      <c r="Q41" s="19"/>
    </row>
    <row r="42" spans="1:17" x14ac:dyDescent="0.3">
      <c r="A42" s="310" t="s">
        <v>725</v>
      </c>
      <c r="B42" s="311"/>
      <c r="C42" s="312"/>
      <c r="D42" s="83">
        <v>40.17</v>
      </c>
      <c r="E42" s="83">
        <v>41.6</v>
      </c>
      <c r="F42" s="83">
        <v>142.68</v>
      </c>
      <c r="G42" s="83" t="s">
        <v>741</v>
      </c>
      <c r="H42" s="19"/>
      <c r="I42" s="319">
        <v>0.45</v>
      </c>
      <c r="J42" s="319">
        <v>0.45</v>
      </c>
      <c r="K42" s="319">
        <v>0.37</v>
      </c>
      <c r="L42" s="319">
        <v>0.4</v>
      </c>
      <c r="M42" s="320"/>
      <c r="N42" s="321">
        <v>0.15</v>
      </c>
      <c r="O42" s="321">
        <v>0.34</v>
      </c>
      <c r="P42" s="321">
        <v>0.52</v>
      </c>
      <c r="Q42" s="19"/>
    </row>
    <row r="43" spans="1:17" x14ac:dyDescent="0.3">
      <c r="A43" s="310" t="s">
        <v>726</v>
      </c>
      <c r="B43" s="311"/>
      <c r="C43" s="312"/>
      <c r="D43" s="83">
        <v>41.75</v>
      </c>
      <c r="E43" s="83">
        <v>37.369999999999997</v>
      </c>
      <c r="F43" s="83">
        <v>117.48</v>
      </c>
      <c r="G43" s="83">
        <v>957.91</v>
      </c>
      <c r="H43" s="19"/>
      <c r="I43" s="319">
        <v>0.46</v>
      </c>
      <c r="J43" s="319">
        <v>0.41</v>
      </c>
      <c r="K43" s="319">
        <v>0.31</v>
      </c>
      <c r="L43" s="319">
        <v>0.35</v>
      </c>
      <c r="M43" s="320"/>
      <c r="N43" s="321">
        <v>0.17</v>
      </c>
      <c r="O43" s="321">
        <v>0.35</v>
      </c>
      <c r="P43" s="321">
        <v>0.49</v>
      </c>
      <c r="Q43" s="19"/>
    </row>
    <row r="44" spans="1:17" x14ac:dyDescent="0.3">
      <c r="A44" s="310" t="s">
        <v>727</v>
      </c>
      <c r="B44" s="311"/>
      <c r="C44" s="312"/>
      <c r="D44" s="83">
        <v>40.43</v>
      </c>
      <c r="E44" s="83">
        <v>43.6</v>
      </c>
      <c r="F44" s="83">
        <v>137.75</v>
      </c>
      <c r="G44" s="83" t="s">
        <v>742</v>
      </c>
      <c r="H44" s="19"/>
      <c r="I44" s="319">
        <v>0.45</v>
      </c>
      <c r="J44" s="319">
        <v>0.47</v>
      </c>
      <c r="K44" s="319">
        <v>0.36</v>
      </c>
      <c r="L44" s="319">
        <v>0.4</v>
      </c>
      <c r="M44" s="320"/>
      <c r="N44" s="321">
        <v>0.15</v>
      </c>
      <c r="O44" s="321">
        <v>0.36</v>
      </c>
      <c r="P44" s="321">
        <v>0.51</v>
      </c>
      <c r="Q44" s="19"/>
    </row>
    <row r="45" spans="1:17" x14ac:dyDescent="0.3">
      <c r="A45" s="310" t="s">
        <v>728</v>
      </c>
      <c r="B45" s="311"/>
      <c r="C45" s="312"/>
      <c r="D45" s="83">
        <v>36.81</v>
      </c>
      <c r="E45" s="83">
        <v>41.64</v>
      </c>
      <c r="F45" s="83">
        <v>123.8</v>
      </c>
      <c r="G45" s="83">
        <v>997.9</v>
      </c>
      <c r="H45" s="19"/>
      <c r="I45" s="319">
        <v>0.41</v>
      </c>
      <c r="J45" s="319">
        <v>0.45</v>
      </c>
      <c r="K45" s="319">
        <v>0.32</v>
      </c>
      <c r="L45" s="319">
        <v>0.37</v>
      </c>
      <c r="M45" s="320"/>
      <c r="N45" s="321">
        <v>0.15</v>
      </c>
      <c r="O45" s="321">
        <v>0.38</v>
      </c>
      <c r="P45" s="321">
        <v>0.5</v>
      </c>
      <c r="Q45" s="19"/>
    </row>
    <row r="46" spans="1:17" x14ac:dyDescent="0.3">
      <c r="A46" s="310" t="s">
        <v>729</v>
      </c>
      <c r="B46" s="311"/>
      <c r="C46" s="312"/>
      <c r="D46" s="83">
        <v>34.880000000000003</v>
      </c>
      <c r="E46" s="83">
        <v>36.049999999999997</v>
      </c>
      <c r="F46" s="83">
        <v>161.76</v>
      </c>
      <c r="G46" s="83" t="s">
        <v>743</v>
      </c>
      <c r="H46" s="19"/>
      <c r="I46" s="319">
        <v>0.39</v>
      </c>
      <c r="J46" s="319">
        <v>0.39</v>
      </c>
      <c r="K46" s="319">
        <v>0.42</v>
      </c>
      <c r="L46" s="319">
        <v>0.4</v>
      </c>
      <c r="M46" s="320"/>
      <c r="N46" s="321">
        <v>0.13</v>
      </c>
      <c r="O46" s="321">
        <v>0.3</v>
      </c>
      <c r="P46" s="321">
        <v>0.59</v>
      </c>
      <c r="Q46" s="19"/>
    </row>
    <row r="47" spans="1:17" x14ac:dyDescent="0.3">
      <c r="A47" s="310" t="s">
        <v>730</v>
      </c>
      <c r="B47" s="311"/>
      <c r="C47" s="312"/>
      <c r="D47" s="83">
        <v>47.5</v>
      </c>
      <c r="E47" s="83">
        <v>39.33</v>
      </c>
      <c r="F47" s="83">
        <v>133.66999999999999</v>
      </c>
      <c r="G47" s="83" t="s">
        <v>744</v>
      </c>
      <c r="H47" s="19"/>
      <c r="I47" s="319">
        <v>0.53</v>
      </c>
      <c r="J47" s="319">
        <v>0.43</v>
      </c>
      <c r="K47" s="319">
        <v>0.35</v>
      </c>
      <c r="L47" s="319">
        <v>0.4</v>
      </c>
      <c r="M47" s="320"/>
      <c r="N47" s="321">
        <v>0.18</v>
      </c>
      <c r="O47" s="321">
        <v>0.33</v>
      </c>
      <c r="P47" s="321">
        <v>0.5</v>
      </c>
      <c r="Q47" s="19"/>
    </row>
    <row r="48" spans="1:17" x14ac:dyDescent="0.3">
      <c r="A48" s="310" t="s">
        <v>731</v>
      </c>
      <c r="B48" s="311"/>
      <c r="C48" s="312"/>
      <c r="D48" s="83">
        <v>35.79</v>
      </c>
      <c r="E48" s="83">
        <v>37.200000000000003</v>
      </c>
      <c r="F48" s="83">
        <v>131.57</v>
      </c>
      <c r="G48" s="83">
        <v>980.69</v>
      </c>
      <c r="H48" s="19"/>
      <c r="I48" s="319">
        <v>0.4</v>
      </c>
      <c r="J48" s="319">
        <v>0.4</v>
      </c>
      <c r="K48" s="319">
        <v>0.34</v>
      </c>
      <c r="L48" s="319">
        <v>0.36</v>
      </c>
      <c r="M48" s="320"/>
      <c r="N48" s="321">
        <v>0.15</v>
      </c>
      <c r="O48" s="321">
        <v>0.34</v>
      </c>
      <c r="P48" s="321">
        <v>0.54</v>
      </c>
      <c r="Q48" s="19"/>
    </row>
    <row r="49" spans="1:17" x14ac:dyDescent="0.3">
      <c r="A49" s="310" t="s">
        <v>732</v>
      </c>
      <c r="B49" s="311"/>
      <c r="C49" s="312"/>
      <c r="D49" s="83">
        <v>39.54</v>
      </c>
      <c r="E49" s="83">
        <v>33.619999999999997</v>
      </c>
      <c r="F49" s="83">
        <v>136.1</v>
      </c>
      <c r="G49" s="83">
        <v>993.3</v>
      </c>
      <c r="H49" s="19"/>
      <c r="I49" s="319">
        <v>0.44</v>
      </c>
      <c r="J49" s="319">
        <v>0.37</v>
      </c>
      <c r="K49" s="319">
        <v>0.36</v>
      </c>
      <c r="L49" s="319">
        <v>0.37</v>
      </c>
      <c r="M49" s="320"/>
      <c r="N49" s="321">
        <v>0.16</v>
      </c>
      <c r="O49" s="321">
        <v>0.3</v>
      </c>
      <c r="P49" s="321">
        <v>0.55000000000000004</v>
      </c>
      <c r="Q49" s="19"/>
    </row>
    <row r="50" spans="1:17" x14ac:dyDescent="0.3">
      <c r="A50" s="310" t="s">
        <v>733</v>
      </c>
      <c r="B50" s="311"/>
      <c r="C50" s="312"/>
      <c r="D50" s="83">
        <v>47.7</v>
      </c>
      <c r="E50" s="84">
        <v>38.1</v>
      </c>
      <c r="F50" s="83">
        <v>126.76</v>
      </c>
      <c r="G50" s="83" t="s">
        <v>745</v>
      </c>
      <c r="H50" s="19"/>
      <c r="I50" s="319">
        <v>0.53</v>
      </c>
      <c r="J50" s="319">
        <v>0.41</v>
      </c>
      <c r="K50" s="319">
        <v>0.33</v>
      </c>
      <c r="L50" s="319">
        <v>0.38</v>
      </c>
      <c r="M50" s="320"/>
      <c r="N50" s="321">
        <v>0.19</v>
      </c>
      <c r="O50" s="321">
        <v>0.33</v>
      </c>
      <c r="P50" s="321">
        <v>0.49</v>
      </c>
      <c r="Q50" s="19"/>
    </row>
    <row r="51" spans="1:17" x14ac:dyDescent="0.3">
      <c r="A51" s="310" t="s">
        <v>734</v>
      </c>
      <c r="B51" s="311"/>
      <c r="C51" s="312"/>
      <c r="D51" s="83">
        <v>35.299999999999997</v>
      </c>
      <c r="E51" s="83">
        <v>34.51</v>
      </c>
      <c r="F51" s="83">
        <v>144.86000000000001</v>
      </c>
      <c r="G51" s="83" t="s">
        <v>746</v>
      </c>
      <c r="H51" s="19"/>
      <c r="I51" s="319">
        <v>0.39</v>
      </c>
      <c r="J51" s="319">
        <v>0.38</v>
      </c>
      <c r="K51" s="319">
        <v>0.38</v>
      </c>
      <c r="L51" s="319">
        <v>0.37</v>
      </c>
      <c r="M51" s="320"/>
      <c r="N51" s="321">
        <v>0.14000000000000001</v>
      </c>
      <c r="O51" s="321">
        <v>0.3</v>
      </c>
      <c r="P51" s="321">
        <v>0.56999999999999995</v>
      </c>
      <c r="Q51" s="19"/>
    </row>
    <row r="52" spans="1:17" x14ac:dyDescent="0.3">
      <c r="A52" s="310" t="s">
        <v>735</v>
      </c>
      <c r="B52" s="311"/>
      <c r="C52" s="312"/>
      <c r="D52" s="83">
        <v>40.06</v>
      </c>
      <c r="E52" s="83">
        <v>35.99</v>
      </c>
      <c r="F52" s="83">
        <v>139.19999999999999</v>
      </c>
      <c r="G52" s="83" t="s">
        <v>747</v>
      </c>
      <c r="H52" s="19"/>
      <c r="I52" s="319">
        <v>0.45</v>
      </c>
      <c r="J52" s="319">
        <v>0.39</v>
      </c>
      <c r="K52" s="319">
        <v>0.36</v>
      </c>
      <c r="L52" s="319">
        <v>0.38</v>
      </c>
      <c r="M52" s="320"/>
      <c r="N52" s="321">
        <v>0.16</v>
      </c>
      <c r="O52" s="321">
        <v>0.32</v>
      </c>
      <c r="P52" s="321">
        <v>0.55000000000000004</v>
      </c>
      <c r="Q52" s="19"/>
    </row>
    <row r="53" spans="1:17" x14ac:dyDescent="0.3">
      <c r="A53" s="310" t="s">
        <v>736</v>
      </c>
      <c r="B53" s="311"/>
      <c r="C53" s="312"/>
      <c r="D53" s="83">
        <v>43.57</v>
      </c>
      <c r="E53" s="83">
        <v>29.96</v>
      </c>
      <c r="F53" s="83">
        <v>113.72</v>
      </c>
      <c r="G53" s="88">
        <v>886.27</v>
      </c>
      <c r="H53" s="19"/>
      <c r="I53" s="319">
        <v>0.48</v>
      </c>
      <c r="J53" s="319">
        <v>0.33</v>
      </c>
      <c r="K53" s="319">
        <v>0.3</v>
      </c>
      <c r="L53" s="319">
        <v>0.33</v>
      </c>
      <c r="M53" s="320"/>
      <c r="N53" s="321">
        <v>0.2</v>
      </c>
      <c r="O53" s="321">
        <v>0.3</v>
      </c>
      <c r="P53" s="321">
        <v>0.51</v>
      </c>
      <c r="Q53" s="19"/>
    </row>
    <row r="54" spans="1:17" x14ac:dyDescent="0.3">
      <c r="A54" s="313" t="s">
        <v>105</v>
      </c>
      <c r="B54" s="314"/>
      <c r="C54" s="315"/>
      <c r="D54" s="85">
        <v>40.71</v>
      </c>
      <c r="E54" s="85">
        <v>36.479999999999997</v>
      </c>
      <c r="F54" s="85">
        <v>136.19999999999999</v>
      </c>
      <c r="G54" s="85" t="s">
        <v>748</v>
      </c>
      <c r="H54" s="19"/>
      <c r="I54" s="322">
        <v>0.45</v>
      </c>
      <c r="J54" s="322">
        <v>0.4</v>
      </c>
      <c r="K54" s="322">
        <v>0.36</v>
      </c>
      <c r="L54" s="322">
        <v>0.38</v>
      </c>
      <c r="M54" s="320"/>
      <c r="N54" s="323">
        <v>0.16</v>
      </c>
      <c r="O54" s="323">
        <v>0.32</v>
      </c>
      <c r="P54" s="323">
        <v>0.53</v>
      </c>
      <c r="Q54" s="19"/>
    </row>
    <row r="55" spans="1:17" ht="13.9" customHeight="1" x14ac:dyDescent="0.3">
      <c r="A55" s="19"/>
      <c r="B55" s="19"/>
      <c r="C55" s="19"/>
      <c r="D55" s="19"/>
      <c r="E55" s="19"/>
      <c r="F55" s="19"/>
      <c r="G55" s="19"/>
      <c r="H55" s="19"/>
      <c r="I55" s="320"/>
      <c r="J55" s="320"/>
      <c r="K55" s="320"/>
      <c r="L55" s="320"/>
      <c r="M55" s="320"/>
      <c r="N55" s="320"/>
      <c r="O55" s="320"/>
      <c r="P55" s="320"/>
      <c r="Q55" s="19"/>
    </row>
    <row r="56" spans="1:17" x14ac:dyDescent="0.3">
      <c r="A56" s="153" t="s">
        <v>749</v>
      </c>
      <c r="B56" s="153"/>
      <c r="C56" s="153"/>
      <c r="D56" s="153"/>
      <c r="E56" s="153"/>
      <c r="F56" s="153"/>
      <c r="G56" s="153"/>
      <c r="H56" s="153"/>
      <c r="I56" s="324"/>
      <c r="J56" s="324"/>
      <c r="K56" s="324"/>
      <c r="L56" s="324"/>
      <c r="M56" s="324"/>
      <c r="N56" s="324"/>
      <c r="O56" s="324"/>
      <c r="P56" s="324"/>
      <c r="Q56" s="19"/>
    </row>
    <row r="57" spans="1:17" ht="13.9" customHeight="1" x14ac:dyDescent="0.3">
      <c r="A57" s="304" t="s">
        <v>102</v>
      </c>
      <c r="B57" s="305"/>
      <c r="C57" s="306"/>
      <c r="D57" s="307" t="s">
        <v>51</v>
      </c>
      <c r="E57" s="308"/>
      <c r="F57" s="309"/>
      <c r="G57" s="154" t="s">
        <v>103</v>
      </c>
      <c r="H57" s="19"/>
      <c r="I57" s="325" t="s">
        <v>715</v>
      </c>
      <c r="J57" s="326"/>
      <c r="K57" s="326"/>
      <c r="L57" s="327"/>
      <c r="M57" s="320"/>
      <c r="N57" s="325" t="s">
        <v>716</v>
      </c>
      <c r="O57" s="326"/>
      <c r="P57" s="327"/>
      <c r="Q57" s="19"/>
    </row>
    <row r="58" spans="1:17" x14ac:dyDescent="0.3">
      <c r="A58" s="155"/>
      <c r="B58" s="156"/>
      <c r="C58" s="157"/>
      <c r="D58" s="158" t="s">
        <v>55</v>
      </c>
      <c r="E58" s="158" t="s">
        <v>56</v>
      </c>
      <c r="F58" s="158" t="s">
        <v>57</v>
      </c>
      <c r="G58" s="159"/>
      <c r="H58" s="19"/>
      <c r="I58" s="328" t="s">
        <v>55</v>
      </c>
      <c r="J58" s="328" t="s">
        <v>56</v>
      </c>
      <c r="K58" s="328" t="s">
        <v>57</v>
      </c>
      <c r="L58" s="328" t="s">
        <v>104</v>
      </c>
      <c r="M58" s="320"/>
      <c r="N58" s="328" t="s">
        <v>55</v>
      </c>
      <c r="O58" s="328" t="s">
        <v>56</v>
      </c>
      <c r="P58" s="328" t="s">
        <v>57</v>
      </c>
      <c r="Q58" s="19"/>
    </row>
    <row r="59" spans="1:17" x14ac:dyDescent="0.3">
      <c r="A59" s="310" t="s">
        <v>717</v>
      </c>
      <c r="B59" s="311"/>
      <c r="C59" s="312"/>
      <c r="D59" s="22">
        <v>14.81</v>
      </c>
      <c r="E59" s="22">
        <v>14.59</v>
      </c>
      <c r="F59" s="22">
        <v>59.73</v>
      </c>
      <c r="G59" s="22">
        <v>430.94</v>
      </c>
      <c r="H59" s="19"/>
      <c r="I59" s="329">
        <v>0.16</v>
      </c>
      <c r="J59" s="329">
        <v>0.16</v>
      </c>
      <c r="K59" s="329">
        <v>0.16</v>
      </c>
      <c r="L59" s="329">
        <v>0.16</v>
      </c>
      <c r="M59" s="320"/>
      <c r="N59" s="328">
        <v>0.14000000000000001</v>
      </c>
      <c r="O59" s="328">
        <v>0.3</v>
      </c>
      <c r="P59" s="328">
        <v>0.55000000000000004</v>
      </c>
      <c r="Q59" s="19"/>
    </row>
    <row r="60" spans="1:17" x14ac:dyDescent="0.3">
      <c r="A60" s="310" t="s">
        <v>718</v>
      </c>
      <c r="B60" s="311"/>
      <c r="C60" s="312"/>
      <c r="D60" s="22">
        <v>10.84</v>
      </c>
      <c r="E60" s="22">
        <v>8.06</v>
      </c>
      <c r="F60" s="22">
        <v>44.54</v>
      </c>
      <c r="G60" s="22">
        <v>303.13</v>
      </c>
      <c r="H60" s="19"/>
      <c r="I60" s="329">
        <v>0.12</v>
      </c>
      <c r="J60" s="329">
        <v>0.09</v>
      </c>
      <c r="K60" s="329">
        <v>0.12</v>
      </c>
      <c r="L60" s="329">
        <v>0.11</v>
      </c>
      <c r="M60" s="320"/>
      <c r="N60" s="328">
        <v>0.14000000000000001</v>
      </c>
      <c r="O60" s="328">
        <v>0.24</v>
      </c>
      <c r="P60" s="328">
        <v>0.59</v>
      </c>
      <c r="Q60" s="19"/>
    </row>
    <row r="61" spans="1:17" x14ac:dyDescent="0.3">
      <c r="A61" s="310" t="s">
        <v>719</v>
      </c>
      <c r="B61" s="311"/>
      <c r="C61" s="312"/>
      <c r="D61" s="22">
        <v>21.69</v>
      </c>
      <c r="E61" s="22">
        <v>13.03</v>
      </c>
      <c r="F61" s="23">
        <v>39.5</v>
      </c>
      <c r="G61" s="22">
        <v>374.27</v>
      </c>
      <c r="H61" s="19"/>
      <c r="I61" s="329">
        <v>0.24</v>
      </c>
      <c r="J61" s="329">
        <v>0.14000000000000001</v>
      </c>
      <c r="K61" s="329">
        <v>0.1</v>
      </c>
      <c r="L61" s="329">
        <v>0.14000000000000001</v>
      </c>
      <c r="M61" s="320"/>
      <c r="N61" s="328">
        <v>0.23</v>
      </c>
      <c r="O61" s="328">
        <v>0.31</v>
      </c>
      <c r="P61" s="328">
        <v>0.42</v>
      </c>
      <c r="Q61" s="19"/>
    </row>
    <row r="62" spans="1:17" x14ac:dyDescent="0.3">
      <c r="A62" s="310" t="s">
        <v>720</v>
      </c>
      <c r="B62" s="311"/>
      <c r="C62" s="312"/>
      <c r="D62" s="22">
        <v>12.81</v>
      </c>
      <c r="E62" s="22">
        <v>9.85</v>
      </c>
      <c r="F62" s="22">
        <v>65.39</v>
      </c>
      <c r="G62" s="22">
        <v>409.96</v>
      </c>
      <c r="H62" s="19"/>
      <c r="I62" s="329">
        <v>0.14000000000000001</v>
      </c>
      <c r="J62" s="329">
        <v>0.11</v>
      </c>
      <c r="K62" s="329">
        <v>0.17</v>
      </c>
      <c r="L62" s="329">
        <v>0.15</v>
      </c>
      <c r="M62" s="320"/>
      <c r="N62" s="328">
        <v>0.12</v>
      </c>
      <c r="O62" s="328">
        <v>0.22</v>
      </c>
      <c r="P62" s="328">
        <v>0.64</v>
      </c>
      <c r="Q62" s="19"/>
    </row>
    <row r="63" spans="1:17" x14ac:dyDescent="0.3">
      <c r="A63" s="310" t="s">
        <v>721</v>
      </c>
      <c r="B63" s="311"/>
      <c r="C63" s="312"/>
      <c r="D63" s="22">
        <v>14.41</v>
      </c>
      <c r="E63" s="22">
        <v>16.52</v>
      </c>
      <c r="F63" s="22">
        <v>66.040000000000006</v>
      </c>
      <c r="G63" s="22">
        <v>483.79</v>
      </c>
      <c r="H63" s="19"/>
      <c r="I63" s="329">
        <v>0.16</v>
      </c>
      <c r="J63" s="329">
        <v>0.18</v>
      </c>
      <c r="K63" s="329">
        <v>0.17</v>
      </c>
      <c r="L63" s="329">
        <v>0.18</v>
      </c>
      <c r="M63" s="320"/>
      <c r="N63" s="328">
        <v>0.12</v>
      </c>
      <c r="O63" s="328">
        <v>0.31</v>
      </c>
      <c r="P63" s="328">
        <v>0.55000000000000004</v>
      </c>
      <c r="Q63" s="19"/>
    </row>
    <row r="64" spans="1:17" x14ac:dyDescent="0.3">
      <c r="A64" s="310" t="s">
        <v>722</v>
      </c>
      <c r="B64" s="311"/>
      <c r="C64" s="312"/>
      <c r="D64" s="22">
        <v>10.15</v>
      </c>
      <c r="E64" s="22">
        <v>13.42</v>
      </c>
      <c r="F64" s="22">
        <v>43.32</v>
      </c>
      <c r="G64" s="22">
        <v>332.69</v>
      </c>
      <c r="H64" s="19"/>
      <c r="I64" s="329">
        <v>0.11</v>
      </c>
      <c r="J64" s="329">
        <v>0.15</v>
      </c>
      <c r="K64" s="329">
        <v>0.11</v>
      </c>
      <c r="L64" s="329">
        <v>0.12</v>
      </c>
      <c r="M64" s="320"/>
      <c r="N64" s="328">
        <v>0.12</v>
      </c>
      <c r="O64" s="328">
        <v>0.36</v>
      </c>
      <c r="P64" s="328">
        <v>0.52</v>
      </c>
      <c r="Q64" s="19"/>
    </row>
    <row r="65" spans="1:17" x14ac:dyDescent="0.3">
      <c r="A65" s="310" t="s">
        <v>723</v>
      </c>
      <c r="B65" s="311"/>
      <c r="C65" s="312"/>
      <c r="D65" s="22">
        <v>13.81</v>
      </c>
      <c r="E65" s="22">
        <v>12.57</v>
      </c>
      <c r="F65" s="22">
        <v>60.26</v>
      </c>
      <c r="G65" s="22">
        <v>416.92</v>
      </c>
      <c r="H65" s="19"/>
      <c r="I65" s="329">
        <v>0.15</v>
      </c>
      <c r="J65" s="329">
        <v>0.14000000000000001</v>
      </c>
      <c r="K65" s="329">
        <v>0.16</v>
      </c>
      <c r="L65" s="329">
        <v>0.15</v>
      </c>
      <c r="M65" s="320"/>
      <c r="N65" s="328">
        <v>0.13</v>
      </c>
      <c r="O65" s="328">
        <v>0.27</v>
      </c>
      <c r="P65" s="328">
        <v>0.57999999999999996</v>
      </c>
      <c r="Q65" s="19"/>
    </row>
    <row r="66" spans="1:17" x14ac:dyDescent="0.3">
      <c r="A66" s="310" t="s">
        <v>724</v>
      </c>
      <c r="B66" s="311"/>
      <c r="C66" s="312"/>
      <c r="D66" s="22">
        <v>11.18</v>
      </c>
      <c r="E66" s="22">
        <v>8.1300000000000008</v>
      </c>
      <c r="F66" s="22">
        <v>55.68</v>
      </c>
      <c r="G66" s="22">
        <v>347.34</v>
      </c>
      <c r="H66" s="19"/>
      <c r="I66" s="329">
        <v>0.12</v>
      </c>
      <c r="J66" s="329">
        <v>0.09</v>
      </c>
      <c r="K66" s="329">
        <v>0.15</v>
      </c>
      <c r="L66" s="329">
        <v>0.13</v>
      </c>
      <c r="M66" s="320"/>
      <c r="N66" s="328">
        <v>0.13</v>
      </c>
      <c r="O66" s="328">
        <v>0.21</v>
      </c>
      <c r="P66" s="328">
        <v>0.64</v>
      </c>
      <c r="Q66" s="19"/>
    </row>
    <row r="67" spans="1:17" x14ac:dyDescent="0.3">
      <c r="A67" s="310" t="s">
        <v>725</v>
      </c>
      <c r="B67" s="311"/>
      <c r="C67" s="312"/>
      <c r="D67" s="22">
        <v>19.29</v>
      </c>
      <c r="E67" s="22">
        <v>15.03</v>
      </c>
      <c r="F67" s="23">
        <v>35.9</v>
      </c>
      <c r="G67" s="22">
        <v>366.27</v>
      </c>
      <c r="H67" s="19"/>
      <c r="I67" s="329">
        <v>0.21</v>
      </c>
      <c r="J67" s="329">
        <v>0.16</v>
      </c>
      <c r="K67" s="329">
        <v>0.09</v>
      </c>
      <c r="L67" s="329">
        <v>0.13</v>
      </c>
      <c r="M67" s="320"/>
      <c r="N67" s="328">
        <v>0.21</v>
      </c>
      <c r="O67" s="328">
        <v>0.37</v>
      </c>
      <c r="P67" s="328">
        <v>0.39</v>
      </c>
      <c r="Q67" s="19"/>
    </row>
    <row r="68" spans="1:17" x14ac:dyDescent="0.3">
      <c r="A68" s="310" t="s">
        <v>726</v>
      </c>
      <c r="B68" s="311"/>
      <c r="C68" s="312"/>
      <c r="D68" s="22">
        <v>9.4700000000000006</v>
      </c>
      <c r="E68" s="22">
        <v>10.89</v>
      </c>
      <c r="F68" s="22">
        <v>34.32</v>
      </c>
      <c r="G68" s="22">
        <v>276.86</v>
      </c>
      <c r="H68" s="19"/>
      <c r="I68" s="329">
        <v>0.11</v>
      </c>
      <c r="J68" s="329">
        <v>0.12</v>
      </c>
      <c r="K68" s="329">
        <v>0.09</v>
      </c>
      <c r="L68" s="329">
        <v>0.1</v>
      </c>
      <c r="M68" s="320"/>
      <c r="N68" s="328">
        <v>0.14000000000000001</v>
      </c>
      <c r="O68" s="328">
        <v>0.35</v>
      </c>
      <c r="P68" s="328">
        <v>0.5</v>
      </c>
      <c r="Q68" s="19"/>
    </row>
    <row r="69" spans="1:17" x14ac:dyDescent="0.3">
      <c r="A69" s="310" t="s">
        <v>727</v>
      </c>
      <c r="B69" s="311"/>
      <c r="C69" s="312"/>
      <c r="D69" s="22">
        <v>15.76</v>
      </c>
      <c r="E69" s="22">
        <v>14.59</v>
      </c>
      <c r="F69" s="22">
        <v>61.58</v>
      </c>
      <c r="G69" s="22">
        <v>448.44</v>
      </c>
      <c r="H69" s="19"/>
      <c r="I69" s="329">
        <v>0.18</v>
      </c>
      <c r="J69" s="329">
        <v>0.16</v>
      </c>
      <c r="K69" s="329">
        <v>0.16</v>
      </c>
      <c r="L69" s="329">
        <v>0.16</v>
      </c>
      <c r="M69" s="320"/>
      <c r="N69" s="328">
        <v>0.14000000000000001</v>
      </c>
      <c r="O69" s="328">
        <v>0.28999999999999998</v>
      </c>
      <c r="P69" s="328">
        <v>0.55000000000000004</v>
      </c>
      <c r="Q69" s="19"/>
    </row>
    <row r="70" spans="1:17" x14ac:dyDescent="0.3">
      <c r="A70" s="310" t="s">
        <v>728</v>
      </c>
      <c r="B70" s="311"/>
      <c r="C70" s="312"/>
      <c r="D70" s="22">
        <v>10.64</v>
      </c>
      <c r="E70" s="22">
        <v>8.26</v>
      </c>
      <c r="F70" s="22">
        <v>51.84</v>
      </c>
      <c r="G70" s="22">
        <v>328.13</v>
      </c>
      <c r="H70" s="19"/>
      <c r="I70" s="329">
        <v>0.12</v>
      </c>
      <c r="J70" s="329">
        <v>0.09</v>
      </c>
      <c r="K70" s="329">
        <v>0.14000000000000001</v>
      </c>
      <c r="L70" s="329">
        <v>0.12</v>
      </c>
      <c r="M70" s="320"/>
      <c r="N70" s="328">
        <v>0.13</v>
      </c>
      <c r="O70" s="328">
        <v>0.23</v>
      </c>
      <c r="P70" s="328">
        <v>0.63</v>
      </c>
      <c r="Q70" s="19"/>
    </row>
    <row r="71" spans="1:17" x14ac:dyDescent="0.3">
      <c r="A71" s="310" t="s">
        <v>729</v>
      </c>
      <c r="B71" s="311"/>
      <c r="C71" s="312"/>
      <c r="D71" s="22">
        <v>21.89</v>
      </c>
      <c r="E71" s="22">
        <v>12.83</v>
      </c>
      <c r="F71" s="23">
        <v>32.200000000000003</v>
      </c>
      <c r="G71" s="22">
        <v>349.27</v>
      </c>
      <c r="H71" s="19"/>
      <c r="I71" s="329">
        <v>0.24</v>
      </c>
      <c r="J71" s="329">
        <v>0.14000000000000001</v>
      </c>
      <c r="K71" s="329">
        <v>0.08</v>
      </c>
      <c r="L71" s="329">
        <v>0.13</v>
      </c>
      <c r="M71" s="320"/>
      <c r="N71" s="328">
        <v>0.25</v>
      </c>
      <c r="O71" s="328">
        <v>0.33</v>
      </c>
      <c r="P71" s="328">
        <v>0.37</v>
      </c>
      <c r="Q71" s="19"/>
    </row>
    <row r="72" spans="1:17" x14ac:dyDescent="0.3">
      <c r="A72" s="310" t="s">
        <v>730</v>
      </c>
      <c r="B72" s="311"/>
      <c r="C72" s="312"/>
      <c r="D72" s="22">
        <v>14.78</v>
      </c>
      <c r="E72" s="22">
        <v>22.84</v>
      </c>
      <c r="F72" s="22">
        <v>61.09</v>
      </c>
      <c r="G72" s="22">
        <v>506.94</v>
      </c>
      <c r="H72" s="19"/>
      <c r="I72" s="329">
        <v>0.16</v>
      </c>
      <c r="J72" s="329">
        <v>0.25</v>
      </c>
      <c r="K72" s="329">
        <v>0.16</v>
      </c>
      <c r="L72" s="329">
        <v>0.19</v>
      </c>
      <c r="M72" s="320"/>
      <c r="N72" s="328">
        <v>0.12</v>
      </c>
      <c r="O72" s="328">
        <v>0.41</v>
      </c>
      <c r="P72" s="328">
        <v>0.48</v>
      </c>
      <c r="Q72" s="19"/>
    </row>
    <row r="73" spans="1:17" x14ac:dyDescent="0.3">
      <c r="A73" s="310" t="s">
        <v>731</v>
      </c>
      <c r="B73" s="311"/>
      <c r="C73" s="312"/>
      <c r="D73" s="22">
        <v>14.56</v>
      </c>
      <c r="E73" s="22">
        <v>16.72</v>
      </c>
      <c r="F73" s="22">
        <v>74.89</v>
      </c>
      <c r="G73" s="22">
        <v>515.29</v>
      </c>
      <c r="H73" s="19"/>
      <c r="I73" s="329">
        <v>0.16</v>
      </c>
      <c r="J73" s="329">
        <v>0.18</v>
      </c>
      <c r="K73" s="329">
        <v>0.2</v>
      </c>
      <c r="L73" s="329">
        <v>0.19</v>
      </c>
      <c r="M73" s="320"/>
      <c r="N73" s="328">
        <v>0.11</v>
      </c>
      <c r="O73" s="328">
        <v>0.28999999999999998</v>
      </c>
      <c r="P73" s="328">
        <v>0.57999999999999996</v>
      </c>
      <c r="Q73" s="19"/>
    </row>
    <row r="74" spans="1:17" x14ac:dyDescent="0.3">
      <c r="A74" s="310" t="s">
        <v>732</v>
      </c>
      <c r="B74" s="311"/>
      <c r="C74" s="312"/>
      <c r="D74" s="22">
        <v>10.55</v>
      </c>
      <c r="E74" s="22">
        <v>13.42</v>
      </c>
      <c r="F74" s="22">
        <v>41.62</v>
      </c>
      <c r="G74" s="22">
        <v>332.69</v>
      </c>
      <c r="H74" s="19"/>
      <c r="I74" s="329">
        <v>0.12</v>
      </c>
      <c r="J74" s="329">
        <v>0.15</v>
      </c>
      <c r="K74" s="329">
        <v>0.11</v>
      </c>
      <c r="L74" s="329">
        <v>0.12</v>
      </c>
      <c r="M74" s="320"/>
      <c r="N74" s="328">
        <v>0.13</v>
      </c>
      <c r="O74" s="328">
        <v>0.36</v>
      </c>
      <c r="P74" s="328">
        <v>0.5</v>
      </c>
      <c r="Q74" s="19"/>
    </row>
    <row r="75" spans="1:17" x14ac:dyDescent="0.3">
      <c r="A75" s="310" t="s">
        <v>733</v>
      </c>
      <c r="B75" s="311"/>
      <c r="C75" s="312"/>
      <c r="D75" s="22">
        <v>13.61</v>
      </c>
      <c r="E75" s="22">
        <v>12.77</v>
      </c>
      <c r="F75" s="22">
        <v>67.56</v>
      </c>
      <c r="G75" s="22">
        <v>441.92</v>
      </c>
      <c r="H75" s="19"/>
      <c r="I75" s="329">
        <v>0.15</v>
      </c>
      <c r="J75" s="329">
        <v>0.14000000000000001</v>
      </c>
      <c r="K75" s="329">
        <v>0.18</v>
      </c>
      <c r="L75" s="329">
        <v>0.16</v>
      </c>
      <c r="M75" s="320"/>
      <c r="N75" s="328">
        <v>0.12</v>
      </c>
      <c r="O75" s="328">
        <v>0.26</v>
      </c>
      <c r="P75" s="328">
        <v>0.61</v>
      </c>
      <c r="Q75" s="19"/>
    </row>
    <row r="76" spans="1:17" x14ac:dyDescent="0.3">
      <c r="A76" s="310" t="s">
        <v>734</v>
      </c>
      <c r="B76" s="311"/>
      <c r="C76" s="312"/>
      <c r="D76" s="22">
        <v>12.13</v>
      </c>
      <c r="E76" s="22">
        <v>8.1300000000000008</v>
      </c>
      <c r="F76" s="22">
        <v>57.53</v>
      </c>
      <c r="G76" s="22">
        <v>364.84</v>
      </c>
      <c r="H76" s="19"/>
      <c r="I76" s="329">
        <v>0.13</v>
      </c>
      <c r="J76" s="329">
        <v>0.09</v>
      </c>
      <c r="K76" s="329">
        <v>0.15</v>
      </c>
      <c r="L76" s="329">
        <v>0.13</v>
      </c>
      <c r="M76" s="320"/>
      <c r="N76" s="328">
        <v>0.13</v>
      </c>
      <c r="O76" s="328">
        <v>0.2</v>
      </c>
      <c r="P76" s="328">
        <v>0.63</v>
      </c>
      <c r="Q76" s="19"/>
    </row>
    <row r="77" spans="1:17" x14ac:dyDescent="0.3">
      <c r="A77" s="310" t="s">
        <v>735</v>
      </c>
      <c r="B77" s="311"/>
      <c r="C77" s="312"/>
      <c r="D77" s="22">
        <v>19.489999999999998</v>
      </c>
      <c r="E77" s="22">
        <v>14.83</v>
      </c>
      <c r="F77" s="23">
        <v>28.6</v>
      </c>
      <c r="G77" s="22">
        <v>341.27</v>
      </c>
      <c r="H77" s="19"/>
      <c r="I77" s="329">
        <v>0.22</v>
      </c>
      <c r="J77" s="329">
        <v>0.16</v>
      </c>
      <c r="K77" s="329">
        <v>7.0000000000000007E-2</v>
      </c>
      <c r="L77" s="329">
        <v>0.13</v>
      </c>
      <c r="M77" s="320"/>
      <c r="N77" s="328">
        <v>0.23</v>
      </c>
      <c r="O77" s="328">
        <v>0.39</v>
      </c>
      <c r="P77" s="328">
        <v>0.34</v>
      </c>
      <c r="Q77" s="19"/>
    </row>
    <row r="78" spans="1:17" x14ac:dyDescent="0.3">
      <c r="A78" s="310" t="s">
        <v>736</v>
      </c>
      <c r="B78" s="311"/>
      <c r="C78" s="312"/>
      <c r="D78" s="22">
        <v>9.4700000000000006</v>
      </c>
      <c r="E78" s="22">
        <v>10.89</v>
      </c>
      <c r="F78" s="22">
        <v>34.32</v>
      </c>
      <c r="G78" s="22">
        <v>276.86</v>
      </c>
      <c r="H78" s="19"/>
      <c r="I78" s="329">
        <v>0.11</v>
      </c>
      <c r="J78" s="329">
        <v>0.12</v>
      </c>
      <c r="K78" s="329">
        <v>0.09</v>
      </c>
      <c r="L78" s="329">
        <v>0.1</v>
      </c>
      <c r="M78" s="320"/>
      <c r="N78" s="328">
        <v>0.14000000000000001</v>
      </c>
      <c r="O78" s="328">
        <v>0.35</v>
      </c>
      <c r="P78" s="328">
        <v>0.5</v>
      </c>
      <c r="Q78" s="19"/>
    </row>
    <row r="79" spans="1:17" x14ac:dyDescent="0.3">
      <c r="A79" s="313" t="s">
        <v>105</v>
      </c>
      <c r="B79" s="314"/>
      <c r="C79" s="315"/>
      <c r="D79" s="24">
        <v>14.07</v>
      </c>
      <c r="E79" s="24">
        <v>12.87</v>
      </c>
      <c r="F79" s="25">
        <v>50.8</v>
      </c>
      <c r="G79" s="24">
        <v>382.39</v>
      </c>
      <c r="H79" s="19"/>
      <c r="I79" s="330">
        <v>0.16</v>
      </c>
      <c r="J79" s="330">
        <v>0.14000000000000001</v>
      </c>
      <c r="K79" s="330">
        <v>0.13</v>
      </c>
      <c r="L79" s="330">
        <v>0.14000000000000001</v>
      </c>
      <c r="M79" s="320"/>
      <c r="N79" s="331">
        <v>0.15</v>
      </c>
      <c r="O79" s="331">
        <v>0.3</v>
      </c>
      <c r="P79" s="331">
        <v>0.53</v>
      </c>
      <c r="Q79" s="19"/>
    </row>
  </sheetData>
  <mergeCells count="1">
    <mergeCell ref="A2:P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2" manualBreakCount="2">
    <brk id="30" max="16383" man="1"/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73"/>
  <sheetViews>
    <sheetView zoomScaleNormal="100" workbookViewId="0">
      <selection activeCell="V7" sqref="V7"/>
    </sheetView>
  </sheetViews>
  <sheetFormatPr defaultRowHeight="16.5" x14ac:dyDescent="0.25"/>
  <cols>
    <col min="1" max="1" width="3.7109375" style="26" customWidth="1"/>
    <col min="2" max="2" width="31" style="26" customWidth="1"/>
    <col min="3" max="8" width="7.85546875" style="26" customWidth="1"/>
    <col min="9" max="9" width="8.7109375" style="26" customWidth="1"/>
    <col min="10" max="10" width="7.85546875" style="26" customWidth="1"/>
    <col min="11" max="11" width="3.140625" style="26" customWidth="1"/>
    <col min="12" max="14" width="9.7109375" style="26" customWidth="1"/>
    <col min="15" max="15" width="10.5703125" style="26" customWidth="1"/>
    <col min="16" max="17" width="7.85546875" style="26" customWidth="1"/>
    <col min="18" max="21" width="7.85546875" style="41" customWidth="1"/>
    <col min="22" max="1025" width="7.85546875" style="26" customWidth="1"/>
  </cols>
  <sheetData>
    <row r="1" spans="2:15" s="26" customFormat="1" x14ac:dyDescent="0.25">
      <c r="O1" s="27" t="s">
        <v>1098</v>
      </c>
    </row>
    <row r="2" spans="2:15" s="26" customFormat="1" ht="34.5" customHeight="1" x14ac:dyDescent="0.25">
      <c r="B2" s="437" t="s">
        <v>752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</row>
    <row r="3" spans="2:15" s="26" customFormat="1" x14ac:dyDescent="0.25">
      <c r="B3" s="436" t="s">
        <v>107</v>
      </c>
      <c r="C3" s="438" t="s">
        <v>108</v>
      </c>
      <c r="D3" s="438"/>
      <c r="E3" s="438" t="s">
        <v>109</v>
      </c>
      <c r="F3" s="438"/>
      <c r="G3" s="438" t="s">
        <v>110</v>
      </c>
      <c r="H3" s="438"/>
      <c r="I3" s="436" t="s">
        <v>111</v>
      </c>
      <c r="J3" s="436"/>
      <c r="L3" s="436" t="s">
        <v>112</v>
      </c>
      <c r="M3" s="436"/>
      <c r="N3" s="436"/>
      <c r="O3" s="436"/>
    </row>
    <row r="4" spans="2:15" s="26" customFormat="1" ht="85.5" customHeight="1" x14ac:dyDescent="0.25">
      <c r="B4" s="436"/>
      <c r="C4" s="435">
        <v>109</v>
      </c>
      <c r="D4" s="435"/>
      <c r="E4" s="435">
        <v>121</v>
      </c>
      <c r="F4" s="435"/>
      <c r="G4" s="435">
        <v>393</v>
      </c>
      <c r="H4" s="435"/>
      <c r="I4" s="435">
        <v>3079</v>
      </c>
      <c r="J4" s="435"/>
      <c r="L4" s="28" t="s">
        <v>113</v>
      </c>
      <c r="M4" s="28" t="s">
        <v>114</v>
      </c>
      <c r="N4" s="28" t="s">
        <v>115</v>
      </c>
      <c r="O4" s="28" t="s">
        <v>116</v>
      </c>
    </row>
    <row r="5" spans="2:15" s="26" customFormat="1" ht="41.25" customHeight="1" x14ac:dyDescent="0.25">
      <c r="B5" s="436" t="s">
        <v>117</v>
      </c>
      <c r="C5" s="436"/>
      <c r="D5" s="436"/>
      <c r="E5" s="436"/>
      <c r="F5" s="436"/>
      <c r="G5" s="436"/>
      <c r="H5" s="436"/>
      <c r="I5" s="436"/>
      <c r="J5" s="436"/>
      <c r="L5" s="29">
        <v>15</v>
      </c>
      <c r="M5" s="29">
        <v>35</v>
      </c>
      <c r="N5" s="29">
        <v>50</v>
      </c>
      <c r="O5" s="29">
        <f>SUM(L5:N5)</f>
        <v>100</v>
      </c>
    </row>
    <row r="6" spans="2:15" s="26" customFormat="1" x14ac:dyDescent="0.25">
      <c r="B6" s="30"/>
      <c r="C6" s="30" t="s">
        <v>118</v>
      </c>
      <c r="D6" s="31" t="s">
        <v>119</v>
      </c>
      <c r="E6" s="30" t="s">
        <v>118</v>
      </c>
      <c r="F6" s="31" t="s">
        <v>119</v>
      </c>
      <c r="G6" s="30" t="s">
        <v>118</v>
      </c>
      <c r="H6" s="31" t="s">
        <v>119</v>
      </c>
      <c r="I6" s="30" t="s">
        <v>120</v>
      </c>
      <c r="J6" s="31" t="s">
        <v>119</v>
      </c>
      <c r="L6" s="30"/>
      <c r="M6" s="30"/>
      <c r="N6" s="30"/>
      <c r="O6" s="30"/>
    </row>
    <row r="7" spans="2:15" s="26" customFormat="1" x14ac:dyDescent="0.3">
      <c r="B7" s="30" t="s">
        <v>121</v>
      </c>
      <c r="C7" s="83">
        <v>20.39</v>
      </c>
      <c r="D7" s="33">
        <f t="shared" ref="D7:D15" si="0">C7/$C$4</f>
        <v>0.18706422018348626</v>
      </c>
      <c r="E7" s="83">
        <v>25.77</v>
      </c>
      <c r="F7" s="33">
        <f t="shared" ref="F7:F13" si="1">E7/$E$4</f>
        <v>0.21297520661157024</v>
      </c>
      <c r="G7" s="83">
        <v>82.17</v>
      </c>
      <c r="H7" s="33">
        <f t="shared" ref="H7:H26" si="2">G7/$G$4</f>
        <v>0.20908396946564886</v>
      </c>
      <c r="I7" s="83">
        <v>648.63</v>
      </c>
      <c r="J7" s="33">
        <f t="shared" ref="J7:J26" si="3">I7/$I$4</f>
        <v>0.21066255277687559</v>
      </c>
      <c r="L7" s="33">
        <f t="shared" ref="L7:L27" si="4">C7*4/I7</f>
        <v>0.12574194841435024</v>
      </c>
      <c r="M7" s="33">
        <f t="shared" ref="M7:M27" si="5">E7*9/I7</f>
        <v>0.35756903010961566</v>
      </c>
      <c r="N7" s="33">
        <f t="shared" ref="N7:N27" si="6">G7*4/I7</f>
        <v>0.50672956847509365</v>
      </c>
      <c r="O7" s="34">
        <f t="shared" ref="O7:O22" si="7">SUM(L7:N7)</f>
        <v>0.99004054699905952</v>
      </c>
    </row>
    <row r="8" spans="2:15" s="26" customFormat="1" x14ac:dyDescent="0.3">
      <c r="B8" s="30" t="s">
        <v>122</v>
      </c>
      <c r="C8" s="83">
        <v>39.51</v>
      </c>
      <c r="D8" s="33">
        <f t="shared" si="0"/>
        <v>0.36247706422018344</v>
      </c>
      <c r="E8" s="83">
        <v>24.48</v>
      </c>
      <c r="F8" s="33">
        <f t="shared" si="1"/>
        <v>0.20231404958677687</v>
      </c>
      <c r="G8" s="83">
        <v>75.78</v>
      </c>
      <c r="H8" s="33">
        <f t="shared" si="2"/>
        <v>0.19282442748091602</v>
      </c>
      <c r="I8" s="83">
        <v>690.7</v>
      </c>
      <c r="J8" s="33">
        <f t="shared" si="3"/>
        <v>0.22432607989607017</v>
      </c>
      <c r="L8" s="33">
        <f t="shared" si="4"/>
        <v>0.22881135080353263</v>
      </c>
      <c r="M8" s="33">
        <f t="shared" si="5"/>
        <v>0.31898074417257849</v>
      </c>
      <c r="N8" s="33">
        <f t="shared" si="6"/>
        <v>0.438859128420443</v>
      </c>
      <c r="O8" s="34">
        <f t="shared" si="7"/>
        <v>0.98665122339655409</v>
      </c>
    </row>
    <row r="9" spans="2:15" s="26" customFormat="1" x14ac:dyDescent="0.3">
      <c r="B9" s="30" t="s">
        <v>123</v>
      </c>
      <c r="C9" s="84">
        <v>22.65</v>
      </c>
      <c r="D9" s="33">
        <f t="shared" si="0"/>
        <v>0.20779816513761468</v>
      </c>
      <c r="E9" s="83">
        <v>18.88</v>
      </c>
      <c r="F9" s="33">
        <f t="shared" si="1"/>
        <v>0.15603305785123966</v>
      </c>
      <c r="G9" s="83">
        <v>87.27</v>
      </c>
      <c r="H9" s="33">
        <f t="shared" si="2"/>
        <v>0.22206106870229006</v>
      </c>
      <c r="I9" s="83">
        <v>615.69000000000005</v>
      </c>
      <c r="J9" s="33">
        <f t="shared" si="3"/>
        <v>0.19996427411497242</v>
      </c>
      <c r="L9" s="33">
        <f t="shared" si="4"/>
        <v>0.14715197583199335</v>
      </c>
      <c r="M9" s="33">
        <f t="shared" si="5"/>
        <v>0.27598304341470542</v>
      </c>
      <c r="N9" s="33">
        <f t="shared" si="6"/>
        <v>0.5669736393314817</v>
      </c>
      <c r="O9" s="34">
        <f t="shared" si="7"/>
        <v>0.99010865857818042</v>
      </c>
    </row>
    <row r="10" spans="2:15" s="26" customFormat="1" x14ac:dyDescent="0.3">
      <c r="B10" s="30" t="s">
        <v>124</v>
      </c>
      <c r="C10" s="83">
        <v>18.670000000000002</v>
      </c>
      <c r="D10" s="33">
        <f t="shared" si="0"/>
        <v>0.17128440366972478</v>
      </c>
      <c r="E10" s="84">
        <v>22.8</v>
      </c>
      <c r="F10" s="33">
        <f t="shared" si="1"/>
        <v>0.1884297520661157</v>
      </c>
      <c r="G10" s="83">
        <v>64.67</v>
      </c>
      <c r="H10" s="33">
        <f t="shared" si="2"/>
        <v>0.16455470737913486</v>
      </c>
      <c r="I10" s="84">
        <v>544.70000000000005</v>
      </c>
      <c r="J10" s="33">
        <f t="shared" si="3"/>
        <v>0.17690808704124716</v>
      </c>
      <c r="L10" s="33">
        <f t="shared" si="4"/>
        <v>0.13710299247292088</v>
      </c>
      <c r="M10" s="33">
        <f t="shared" si="5"/>
        <v>0.3767211308977419</v>
      </c>
      <c r="N10" s="33">
        <f t="shared" si="6"/>
        <v>0.47490361666972641</v>
      </c>
      <c r="O10" s="34">
        <f t="shared" si="7"/>
        <v>0.9887277400403891</v>
      </c>
    </row>
    <row r="11" spans="2:15" s="26" customFormat="1" x14ac:dyDescent="0.3">
      <c r="B11" s="30" t="s">
        <v>125</v>
      </c>
      <c r="C11" s="83">
        <v>25.88</v>
      </c>
      <c r="D11" s="33">
        <f t="shared" si="0"/>
        <v>0.23743119266055046</v>
      </c>
      <c r="E11" s="83">
        <v>26.23</v>
      </c>
      <c r="F11" s="33">
        <f t="shared" si="1"/>
        <v>0.21677685950413222</v>
      </c>
      <c r="G11" s="83">
        <v>75.150000000000006</v>
      </c>
      <c r="H11" s="33">
        <f t="shared" si="2"/>
        <v>0.19122137404580153</v>
      </c>
      <c r="I11" s="83">
        <v>642.73</v>
      </c>
      <c r="J11" s="33">
        <f t="shared" si="3"/>
        <v>0.208746346216304</v>
      </c>
      <c r="L11" s="33">
        <f t="shared" si="4"/>
        <v>0.16106296578656668</v>
      </c>
      <c r="M11" s="33">
        <f t="shared" si="5"/>
        <v>0.36729264232259268</v>
      </c>
      <c r="N11" s="33">
        <f t="shared" si="6"/>
        <v>0.46769249918317179</v>
      </c>
      <c r="O11" s="34">
        <f t="shared" si="7"/>
        <v>0.99604810729233118</v>
      </c>
    </row>
    <row r="12" spans="2:15" s="26" customFormat="1" x14ac:dyDescent="0.3">
      <c r="B12" s="30" t="s">
        <v>126</v>
      </c>
      <c r="C12" s="83">
        <v>18.559999999999999</v>
      </c>
      <c r="D12" s="33">
        <f t="shared" si="0"/>
        <v>0.17027522935779815</v>
      </c>
      <c r="E12" s="83">
        <v>23.93</v>
      </c>
      <c r="F12" s="33">
        <f t="shared" si="1"/>
        <v>0.1977685950413223</v>
      </c>
      <c r="G12" s="83">
        <v>80.489999999999995</v>
      </c>
      <c r="H12" s="33">
        <f t="shared" si="2"/>
        <v>0.20480916030534349</v>
      </c>
      <c r="I12" s="83">
        <v>615.66999999999996</v>
      </c>
      <c r="J12" s="33">
        <f t="shared" si="3"/>
        <v>0.19995777849951282</v>
      </c>
      <c r="L12" s="33">
        <f t="shared" si="4"/>
        <v>0.12058407913330194</v>
      </c>
      <c r="M12" s="33">
        <f t="shared" si="5"/>
        <v>0.34981402374648762</v>
      </c>
      <c r="N12" s="33">
        <f t="shared" si="6"/>
        <v>0.52294248542238542</v>
      </c>
      <c r="O12" s="34">
        <f t="shared" si="7"/>
        <v>0.99334058830217498</v>
      </c>
    </row>
    <row r="13" spans="2:15" s="26" customFormat="1" x14ac:dyDescent="0.3">
      <c r="B13" s="30" t="s">
        <v>127</v>
      </c>
      <c r="C13" s="83">
        <v>39.369999999999997</v>
      </c>
      <c r="D13" s="33">
        <f t="shared" si="0"/>
        <v>0.36119266055045868</v>
      </c>
      <c r="E13" s="83">
        <v>24.95</v>
      </c>
      <c r="F13" s="33">
        <f t="shared" si="1"/>
        <v>0.20619834710743801</v>
      </c>
      <c r="G13" s="83">
        <v>82.85</v>
      </c>
      <c r="H13" s="33">
        <f t="shared" si="2"/>
        <v>0.21081424936386767</v>
      </c>
      <c r="I13" s="83">
        <v>720.53</v>
      </c>
      <c r="J13" s="33">
        <f t="shared" si="3"/>
        <v>0.23401429035401103</v>
      </c>
      <c r="L13" s="33">
        <f t="shared" si="4"/>
        <v>0.21856133679374903</v>
      </c>
      <c r="M13" s="33">
        <f t="shared" si="5"/>
        <v>0.31164559421536925</v>
      </c>
      <c r="N13" s="33">
        <f t="shared" si="6"/>
        <v>0.45993921141382038</v>
      </c>
      <c r="O13" s="34">
        <f t="shared" si="7"/>
        <v>0.99014614242293875</v>
      </c>
    </row>
    <row r="14" spans="2:15" s="26" customFormat="1" x14ac:dyDescent="0.3">
      <c r="B14" s="30" t="s">
        <v>128</v>
      </c>
      <c r="C14" s="83">
        <v>26.08</v>
      </c>
      <c r="D14" s="33">
        <f t="shared" si="0"/>
        <v>0.23926605504587153</v>
      </c>
      <c r="E14" s="83">
        <v>24.81</v>
      </c>
      <c r="F14" s="33">
        <f t="shared" ref="F14" si="8">E14/$E$4</f>
        <v>0.20504132231404959</v>
      </c>
      <c r="G14" s="83">
        <v>91.43</v>
      </c>
      <c r="H14" s="33">
        <f t="shared" si="2"/>
        <v>0.23264631043257</v>
      </c>
      <c r="I14" s="83">
        <v>698.24</v>
      </c>
      <c r="J14" s="33">
        <f t="shared" si="3"/>
        <v>0.22677492692432608</v>
      </c>
      <c r="L14" s="33">
        <f t="shared" si="4"/>
        <v>0.14940421631530704</v>
      </c>
      <c r="M14" s="33">
        <f t="shared" si="5"/>
        <v>0.31978975710357471</v>
      </c>
      <c r="N14" s="33">
        <f t="shared" si="6"/>
        <v>0.52377406049495878</v>
      </c>
      <c r="O14" s="34">
        <f t="shared" si="7"/>
        <v>0.99296803391384048</v>
      </c>
    </row>
    <row r="15" spans="2:15" s="26" customFormat="1" x14ac:dyDescent="0.3">
      <c r="B15" s="30" t="s">
        <v>129</v>
      </c>
      <c r="C15" s="84">
        <v>18.2</v>
      </c>
      <c r="D15" s="33">
        <f t="shared" si="0"/>
        <v>0.16697247706422016</v>
      </c>
      <c r="E15" s="83">
        <v>23.64</v>
      </c>
      <c r="F15" s="33">
        <f t="shared" ref="F15:F26" si="9">E15/$E$4</f>
        <v>0.19537190082644629</v>
      </c>
      <c r="G15" s="83">
        <v>86.23</v>
      </c>
      <c r="H15" s="33">
        <f t="shared" si="2"/>
        <v>0.21941475826972012</v>
      </c>
      <c r="I15" s="83">
        <v>636.42999999999995</v>
      </c>
      <c r="J15" s="33">
        <f t="shared" si="3"/>
        <v>0.20670022734654106</v>
      </c>
      <c r="L15" s="33">
        <f t="shared" si="4"/>
        <v>0.11438807095831435</v>
      </c>
      <c r="M15" s="33">
        <f t="shared" si="5"/>
        <v>0.33430227990509565</v>
      </c>
      <c r="N15" s="33">
        <f t="shared" si="6"/>
        <v>0.54196062410634327</v>
      </c>
      <c r="O15" s="34">
        <f t="shared" si="7"/>
        <v>0.9906509749697533</v>
      </c>
    </row>
    <row r="16" spans="2:15" s="26" customFormat="1" x14ac:dyDescent="0.3">
      <c r="B16" s="30" t="s">
        <v>130</v>
      </c>
      <c r="C16" s="83">
        <v>22.27</v>
      </c>
      <c r="D16" s="33">
        <f t="shared" ref="D16" si="10">C16/$C$4</f>
        <v>0.2043119266055046</v>
      </c>
      <c r="E16" s="83">
        <v>25.87</v>
      </c>
      <c r="F16" s="33">
        <f t="shared" si="9"/>
        <v>0.21380165289256201</v>
      </c>
      <c r="G16" s="83">
        <v>90.63</v>
      </c>
      <c r="H16" s="33">
        <f t="shared" si="2"/>
        <v>0.23061068702290075</v>
      </c>
      <c r="I16" s="83">
        <v>705.72</v>
      </c>
      <c r="J16" s="33">
        <f t="shared" si="3"/>
        <v>0.22920428710620333</v>
      </c>
      <c r="L16" s="33">
        <f t="shared" si="4"/>
        <v>0.12622569857733945</v>
      </c>
      <c r="M16" s="33">
        <f t="shared" si="5"/>
        <v>0.32991838122768236</v>
      </c>
      <c r="N16" s="33">
        <f t="shared" si="6"/>
        <v>0.51368814827410303</v>
      </c>
      <c r="O16" s="34">
        <f t="shared" si="7"/>
        <v>0.96983222807912484</v>
      </c>
    </row>
    <row r="17" spans="2:15" s="26" customFormat="1" x14ac:dyDescent="0.3">
      <c r="B17" s="30" t="s">
        <v>134</v>
      </c>
      <c r="C17" s="83">
        <v>18.36</v>
      </c>
      <c r="D17" s="33">
        <f t="shared" ref="D17:D26" si="11">C17/$C$4</f>
        <v>0.16844036697247705</v>
      </c>
      <c r="E17" s="83">
        <v>21.64</v>
      </c>
      <c r="F17" s="33">
        <f t="shared" si="9"/>
        <v>0.17884297520661158</v>
      </c>
      <c r="G17" s="83">
        <v>87.38</v>
      </c>
      <c r="H17" s="33">
        <f t="shared" si="2"/>
        <v>0.22234096692111957</v>
      </c>
      <c r="I17" s="83">
        <v>623.73</v>
      </c>
      <c r="J17" s="33">
        <f t="shared" si="3"/>
        <v>0.20257551152971745</v>
      </c>
      <c r="L17" s="33">
        <f t="shared" si="4"/>
        <v>0.11774325429272281</v>
      </c>
      <c r="M17" s="33">
        <f t="shared" si="5"/>
        <v>0.31225049300177959</v>
      </c>
      <c r="N17" s="33">
        <f t="shared" si="6"/>
        <v>0.56037067320795853</v>
      </c>
      <c r="O17" s="34">
        <f t="shared" si="7"/>
        <v>0.99036442050246087</v>
      </c>
    </row>
    <row r="18" spans="2:15" s="26" customFormat="1" x14ac:dyDescent="0.3">
      <c r="B18" s="30" t="s">
        <v>135</v>
      </c>
      <c r="C18" s="83">
        <v>42.15</v>
      </c>
      <c r="D18" s="33">
        <f t="shared" si="11"/>
        <v>0.386697247706422</v>
      </c>
      <c r="E18" s="83">
        <v>29.05</v>
      </c>
      <c r="F18" s="33">
        <f t="shared" si="9"/>
        <v>0.24008264462809917</v>
      </c>
      <c r="G18" s="83">
        <v>88.16</v>
      </c>
      <c r="H18" s="33">
        <f t="shared" si="2"/>
        <v>0.22432569974554706</v>
      </c>
      <c r="I18" s="83">
        <v>792.05</v>
      </c>
      <c r="J18" s="33">
        <f t="shared" si="3"/>
        <v>0.25724261123741471</v>
      </c>
      <c r="L18" s="33">
        <f t="shared" si="4"/>
        <v>0.21286534940975949</v>
      </c>
      <c r="M18" s="33">
        <f t="shared" si="5"/>
        <v>0.33009279717189571</v>
      </c>
      <c r="N18" s="33">
        <f t="shared" si="6"/>
        <v>0.44522441765040088</v>
      </c>
      <c r="O18" s="34">
        <f t="shared" si="7"/>
        <v>0.98818256423205608</v>
      </c>
    </row>
    <row r="19" spans="2:15" s="26" customFormat="1" x14ac:dyDescent="0.3">
      <c r="B19" s="30" t="s">
        <v>136</v>
      </c>
      <c r="C19" s="83">
        <v>22.31</v>
      </c>
      <c r="D19" s="33">
        <f t="shared" si="11"/>
        <v>0.20467889908256878</v>
      </c>
      <c r="E19" s="83">
        <v>23.19</v>
      </c>
      <c r="F19" s="33">
        <f t="shared" si="9"/>
        <v>0.19165289256198348</v>
      </c>
      <c r="G19" s="83">
        <v>71.459999999999994</v>
      </c>
      <c r="H19" s="33">
        <f t="shared" si="2"/>
        <v>0.18183206106870228</v>
      </c>
      <c r="I19" s="84">
        <v>587.21</v>
      </c>
      <c r="J19" s="33">
        <f t="shared" si="3"/>
        <v>0.19071451770055214</v>
      </c>
      <c r="L19" s="33">
        <f t="shared" si="4"/>
        <v>0.15197288874508266</v>
      </c>
      <c r="M19" s="33">
        <f t="shared" si="5"/>
        <v>0.35542650840414841</v>
      </c>
      <c r="N19" s="33">
        <f t="shared" si="6"/>
        <v>0.4867764513547112</v>
      </c>
      <c r="O19" s="34">
        <f t="shared" si="7"/>
        <v>0.99417584850394225</v>
      </c>
    </row>
    <row r="20" spans="2:15" s="26" customFormat="1" x14ac:dyDescent="0.3">
      <c r="B20" s="30" t="s">
        <v>137</v>
      </c>
      <c r="C20" s="83">
        <v>18.670000000000002</v>
      </c>
      <c r="D20" s="33">
        <f t="shared" si="11"/>
        <v>0.17128440366972478</v>
      </c>
      <c r="E20" s="84">
        <v>22.8</v>
      </c>
      <c r="F20" s="33">
        <f t="shared" si="9"/>
        <v>0.1884297520661157</v>
      </c>
      <c r="G20" s="83">
        <v>64.67</v>
      </c>
      <c r="H20" s="33">
        <f t="shared" si="2"/>
        <v>0.16455470737913486</v>
      </c>
      <c r="I20" s="84">
        <v>544.70000000000005</v>
      </c>
      <c r="J20" s="33">
        <f t="shared" si="3"/>
        <v>0.17690808704124716</v>
      </c>
      <c r="L20" s="33">
        <f t="shared" si="4"/>
        <v>0.13710299247292088</v>
      </c>
      <c r="M20" s="33">
        <f t="shared" si="5"/>
        <v>0.3767211308977419</v>
      </c>
      <c r="N20" s="33">
        <f t="shared" si="6"/>
        <v>0.47490361666972641</v>
      </c>
      <c r="O20" s="34">
        <f t="shared" si="7"/>
        <v>0.9887277400403891</v>
      </c>
    </row>
    <row r="21" spans="2:15" s="26" customFormat="1" x14ac:dyDescent="0.3">
      <c r="B21" s="30" t="s">
        <v>138</v>
      </c>
      <c r="C21" s="83">
        <v>29.95</v>
      </c>
      <c r="D21" s="33">
        <f t="shared" si="11"/>
        <v>0.27477064220183484</v>
      </c>
      <c r="E21" s="83">
        <v>23.41</v>
      </c>
      <c r="F21" s="33">
        <f t="shared" si="9"/>
        <v>0.19347107438016528</v>
      </c>
      <c r="G21" s="83">
        <v>98.92</v>
      </c>
      <c r="H21" s="33">
        <f t="shared" si="2"/>
        <v>0.25170483460559795</v>
      </c>
      <c r="I21" s="83">
        <v>731.19</v>
      </c>
      <c r="J21" s="33">
        <f t="shared" si="3"/>
        <v>0.23747645339395909</v>
      </c>
      <c r="L21" s="33">
        <f t="shared" si="4"/>
        <v>0.16384250331651143</v>
      </c>
      <c r="M21" s="33">
        <f t="shared" si="5"/>
        <v>0.28814671973084971</v>
      </c>
      <c r="N21" s="33">
        <f t="shared" si="6"/>
        <v>0.54114525636291522</v>
      </c>
      <c r="O21" s="34">
        <f t="shared" si="7"/>
        <v>0.99313447941027633</v>
      </c>
    </row>
    <row r="22" spans="2:15" s="26" customFormat="1" x14ac:dyDescent="0.3">
      <c r="B22" s="30" t="s">
        <v>139</v>
      </c>
      <c r="C22" s="83">
        <v>18.190000000000001</v>
      </c>
      <c r="D22" s="33">
        <f t="shared" si="11"/>
        <v>0.16688073394495415</v>
      </c>
      <c r="E22" s="83">
        <v>23.57</v>
      </c>
      <c r="F22" s="33">
        <f t="shared" si="9"/>
        <v>0.19479338842975208</v>
      </c>
      <c r="G22" s="83">
        <v>87.09</v>
      </c>
      <c r="H22" s="33">
        <f t="shared" si="2"/>
        <v>0.22160305343511452</v>
      </c>
      <c r="I22" s="83">
        <v>637.27</v>
      </c>
      <c r="J22" s="33">
        <f t="shared" si="3"/>
        <v>0.20697304319584281</v>
      </c>
      <c r="L22" s="33">
        <f t="shared" si="4"/>
        <v>0.11417452571123701</v>
      </c>
      <c r="M22" s="33">
        <f t="shared" si="5"/>
        <v>0.33287303654651873</v>
      </c>
      <c r="N22" s="33">
        <f t="shared" si="6"/>
        <v>0.54664427950476258</v>
      </c>
      <c r="O22" s="34">
        <f t="shared" si="7"/>
        <v>0.99369184176251835</v>
      </c>
    </row>
    <row r="23" spans="2:15" s="26" customFormat="1" x14ac:dyDescent="0.3">
      <c r="B23" s="30" t="s">
        <v>140</v>
      </c>
      <c r="C23" s="83">
        <v>30.91</v>
      </c>
      <c r="D23" s="33">
        <f t="shared" si="11"/>
        <v>0.28357798165137615</v>
      </c>
      <c r="E23" s="83">
        <v>25.24</v>
      </c>
      <c r="F23" s="33">
        <f t="shared" si="9"/>
        <v>0.20859504132231405</v>
      </c>
      <c r="G23" s="83">
        <v>104.45</v>
      </c>
      <c r="H23" s="33">
        <f t="shared" si="2"/>
        <v>0.26577608142493642</v>
      </c>
      <c r="I23" s="83">
        <v>775.26</v>
      </c>
      <c r="J23" s="33">
        <f t="shared" si="3"/>
        <v>0.25178954205911008</v>
      </c>
      <c r="L23" s="33">
        <f t="shared" si="4"/>
        <v>0.1594819802388876</v>
      </c>
      <c r="M23" s="33">
        <f t="shared" si="5"/>
        <v>0.29301137682841888</v>
      </c>
      <c r="N23" s="33">
        <f t="shared" si="6"/>
        <v>0.53891597657560042</v>
      </c>
      <c r="O23" s="34">
        <f t="shared" ref="O23" si="12">SUM(L23:N23)</f>
        <v>0.99140933364290684</v>
      </c>
    </row>
    <row r="24" spans="2:15" s="26" customFormat="1" x14ac:dyDescent="0.3">
      <c r="B24" s="30" t="s">
        <v>141</v>
      </c>
      <c r="C24" s="83">
        <v>38.47</v>
      </c>
      <c r="D24" s="33">
        <f t="shared" si="11"/>
        <v>0.35293577981651375</v>
      </c>
      <c r="E24" s="83">
        <v>25.68</v>
      </c>
      <c r="F24" s="33">
        <f t="shared" si="9"/>
        <v>0.21223140495867768</v>
      </c>
      <c r="G24" s="83">
        <v>89.59</v>
      </c>
      <c r="H24" s="33">
        <f t="shared" si="2"/>
        <v>0.22796437659033081</v>
      </c>
      <c r="I24" s="83">
        <v>743.1</v>
      </c>
      <c r="J24" s="33">
        <f t="shared" si="3"/>
        <v>0.24134459240012993</v>
      </c>
      <c r="L24" s="33">
        <f t="shared" si="4"/>
        <v>0.20707845512044137</v>
      </c>
      <c r="M24" s="33">
        <f t="shared" si="5"/>
        <v>0.31102139685102947</v>
      </c>
      <c r="N24" s="33">
        <f t="shared" si="6"/>
        <v>0.48225003364284752</v>
      </c>
      <c r="O24" s="34">
        <f>SUM(L24:N24)</f>
        <v>1.0003498856143183</v>
      </c>
    </row>
    <row r="25" spans="2:15" s="26" customFormat="1" x14ac:dyDescent="0.3">
      <c r="B25" s="30" t="s">
        <v>142</v>
      </c>
      <c r="C25" s="83">
        <v>21.07</v>
      </c>
      <c r="D25" s="33">
        <f t="shared" si="11"/>
        <v>0.19330275229357799</v>
      </c>
      <c r="E25" s="83">
        <v>24.72</v>
      </c>
      <c r="F25" s="33">
        <f t="shared" si="9"/>
        <v>0.20429752066115703</v>
      </c>
      <c r="G25" s="83">
        <v>82.33</v>
      </c>
      <c r="H25" s="33">
        <f t="shared" si="2"/>
        <v>0.20949109414758268</v>
      </c>
      <c r="I25" s="83">
        <v>641.83000000000004</v>
      </c>
      <c r="J25" s="33">
        <f t="shared" si="3"/>
        <v>0.20845404352062361</v>
      </c>
      <c r="L25" s="33">
        <f t="shared" si="4"/>
        <v>0.13131202966517613</v>
      </c>
      <c r="M25" s="33">
        <f t="shared" si="5"/>
        <v>0.34663384385273355</v>
      </c>
      <c r="N25" s="33">
        <f t="shared" si="6"/>
        <v>0.51309536793231847</v>
      </c>
      <c r="O25" s="34">
        <f>SUM(L25:N25)</f>
        <v>0.99104124145022809</v>
      </c>
    </row>
    <row r="26" spans="2:15" s="26" customFormat="1" x14ac:dyDescent="0.3">
      <c r="B26" s="30" t="s">
        <v>143</v>
      </c>
      <c r="C26" s="83">
        <v>24.79</v>
      </c>
      <c r="D26" s="33">
        <f t="shared" si="11"/>
        <v>0.22743119266055045</v>
      </c>
      <c r="E26" s="83">
        <v>23.33</v>
      </c>
      <c r="F26" s="33">
        <f t="shared" si="9"/>
        <v>0.1928099173553719</v>
      </c>
      <c r="G26" s="83">
        <v>97.37</v>
      </c>
      <c r="H26" s="33">
        <f t="shared" si="2"/>
        <v>0.24776081424936389</v>
      </c>
      <c r="I26" s="83">
        <v>719.6</v>
      </c>
      <c r="J26" s="33">
        <f t="shared" si="3"/>
        <v>0.23371224423514128</v>
      </c>
      <c r="L26" s="33">
        <f t="shared" si="4"/>
        <v>0.13779877709838798</v>
      </c>
      <c r="M26" s="33">
        <f t="shared" si="5"/>
        <v>0.29178710394663698</v>
      </c>
      <c r="N26" s="33">
        <f t="shared" si="6"/>
        <v>0.54124513618677039</v>
      </c>
      <c r="O26" s="34">
        <f>SUM(L26:N26)</f>
        <v>0.97083101723179532</v>
      </c>
    </row>
    <row r="27" spans="2:15" s="39" customFormat="1" x14ac:dyDescent="0.3">
      <c r="B27" s="336" t="s">
        <v>131</v>
      </c>
      <c r="C27" s="332">
        <v>25.82</v>
      </c>
      <c r="D27" s="333">
        <f>SUM(D7:D26)/20</f>
        <v>0.23690366972477067</v>
      </c>
      <c r="E27" s="332">
        <v>24.2</v>
      </c>
      <c r="F27" s="38">
        <f>SUM(F7:F26)/20</f>
        <v>0.19999586776859504</v>
      </c>
      <c r="G27" s="332">
        <v>84.4</v>
      </c>
      <c r="H27" s="333">
        <f>SUM(H7:H26)/20</f>
        <v>0.21476972010178114</v>
      </c>
      <c r="I27" s="337">
        <v>665.75</v>
      </c>
      <c r="J27" s="333">
        <f>SUM(J7:J26)/20</f>
        <v>0.21622247482949009</v>
      </c>
      <c r="K27" s="334"/>
      <c r="L27" s="333">
        <f t="shared" si="4"/>
        <v>0.155133308298911</v>
      </c>
      <c r="M27" s="333">
        <f t="shared" si="5"/>
        <v>0.32714983101764922</v>
      </c>
      <c r="N27" s="333">
        <f t="shared" si="6"/>
        <v>0.50709725873075484</v>
      </c>
      <c r="O27" s="335">
        <f>SUM(L27:N27)</f>
        <v>0.98938039804731504</v>
      </c>
    </row>
    <row r="28" spans="2:15" s="26" customFormat="1" ht="35.25" customHeight="1" x14ac:dyDescent="0.25">
      <c r="B28" s="436" t="s">
        <v>132</v>
      </c>
      <c r="C28" s="436"/>
      <c r="D28" s="436"/>
      <c r="E28" s="436"/>
      <c r="F28" s="436"/>
      <c r="G28" s="436"/>
      <c r="H28" s="436"/>
      <c r="I28" s="436"/>
      <c r="J28" s="436"/>
      <c r="L28" s="87">
        <v>15</v>
      </c>
      <c r="M28" s="87">
        <v>35</v>
      </c>
      <c r="N28" s="87">
        <v>50</v>
      </c>
      <c r="O28" s="87">
        <f>SUM(L28:N28)</f>
        <v>100</v>
      </c>
    </row>
    <row r="29" spans="2:15" s="26" customFormat="1" x14ac:dyDescent="0.25">
      <c r="B29" s="30"/>
      <c r="C29" s="30" t="s">
        <v>118</v>
      </c>
      <c r="D29" s="31" t="s">
        <v>119</v>
      </c>
      <c r="E29" s="30" t="s">
        <v>118</v>
      </c>
      <c r="F29" s="31" t="s">
        <v>119</v>
      </c>
      <c r="G29" s="30" t="s">
        <v>118</v>
      </c>
      <c r="H29" s="31" t="s">
        <v>119</v>
      </c>
      <c r="I29" s="30" t="s">
        <v>118</v>
      </c>
      <c r="J29" s="31" t="s">
        <v>119</v>
      </c>
      <c r="L29" s="33"/>
      <c r="M29" s="33"/>
      <c r="N29" s="33"/>
      <c r="O29" s="34"/>
    </row>
    <row r="30" spans="2:15" s="26" customFormat="1" x14ac:dyDescent="0.3">
      <c r="B30" s="30" t="s">
        <v>121</v>
      </c>
      <c r="C30" s="83">
        <v>40.82</v>
      </c>
      <c r="D30" s="33">
        <f t="shared" ref="D30:D49" si="13">C30/$C$4</f>
        <v>0.3744954128440367</v>
      </c>
      <c r="E30" s="84">
        <v>40.880000000000003</v>
      </c>
      <c r="F30" s="33">
        <f t="shared" ref="F30" si="14">E30/$E$4</f>
        <v>0.33785123966942149</v>
      </c>
      <c r="G30" s="83">
        <v>133.81</v>
      </c>
      <c r="H30" s="33">
        <f t="shared" ref="H30:H49" si="15">G30/$G$4</f>
        <v>0.34048346055979645</v>
      </c>
      <c r="I30" s="83">
        <v>1051.8800000000001</v>
      </c>
      <c r="J30" s="33">
        <f t="shared" ref="J30:J49" si="16">I30/$I$4</f>
        <v>0.34163039948035079</v>
      </c>
      <c r="L30" s="33">
        <f t="shared" ref="L30:L50" si="17">C30*4/I30</f>
        <v>0.15522683195801801</v>
      </c>
      <c r="M30" s="33">
        <f t="shared" ref="M30:M50" si="18">E30*9/I30</f>
        <v>0.34977373844925275</v>
      </c>
      <c r="N30" s="33">
        <f t="shared" ref="N30:N50" si="19">G30*4/I30</f>
        <v>0.50884131269726585</v>
      </c>
      <c r="O30" s="34">
        <f t="shared" ref="O30:O51" si="20">SUM(L30:N30)</f>
        <v>1.0138418831045366</v>
      </c>
    </row>
    <row r="31" spans="2:15" s="26" customFormat="1" x14ac:dyDescent="0.3">
      <c r="B31" s="30" t="s">
        <v>122</v>
      </c>
      <c r="C31" s="83">
        <v>41.3</v>
      </c>
      <c r="D31" s="33">
        <f t="shared" si="13"/>
        <v>0.37889908256880733</v>
      </c>
      <c r="E31" s="83">
        <v>39.06</v>
      </c>
      <c r="F31" s="33">
        <f t="shared" ref="F31:F49" si="21">E31/$E$4</f>
        <v>0.3228099173553719</v>
      </c>
      <c r="G31" s="83">
        <v>144.88999999999999</v>
      </c>
      <c r="H31" s="33">
        <f t="shared" si="15"/>
        <v>0.36867684478371499</v>
      </c>
      <c r="I31" s="83">
        <v>1084.83</v>
      </c>
      <c r="J31" s="33">
        <f t="shared" si="16"/>
        <v>0.35233192594998375</v>
      </c>
      <c r="L31" s="33">
        <f t="shared" si="17"/>
        <v>0.15228192435681168</v>
      </c>
      <c r="M31" s="33">
        <f t="shared" si="18"/>
        <v>0.32405077293216455</v>
      </c>
      <c r="N31" s="33">
        <f t="shared" si="19"/>
        <v>0.53424038789487749</v>
      </c>
      <c r="O31" s="34">
        <f t="shared" si="20"/>
        <v>1.0105730851838537</v>
      </c>
    </row>
    <row r="32" spans="2:15" s="26" customFormat="1" x14ac:dyDescent="0.3">
      <c r="B32" s="30" t="s">
        <v>123</v>
      </c>
      <c r="C32" s="83">
        <v>41.63</v>
      </c>
      <c r="D32" s="33">
        <f t="shared" si="13"/>
        <v>0.38192660550458718</v>
      </c>
      <c r="E32" s="83">
        <v>44.47</v>
      </c>
      <c r="F32" s="33">
        <f t="shared" si="21"/>
        <v>0.36752066115702481</v>
      </c>
      <c r="G32" s="83">
        <v>142.78</v>
      </c>
      <c r="H32" s="33">
        <f t="shared" si="15"/>
        <v>0.36330788804071246</v>
      </c>
      <c r="I32" s="83">
        <v>1122.74</v>
      </c>
      <c r="J32" s="33">
        <f t="shared" si="16"/>
        <v>0.36464436505358883</v>
      </c>
      <c r="L32" s="33">
        <f t="shared" si="17"/>
        <v>0.14831572759499084</v>
      </c>
      <c r="M32" s="33">
        <f t="shared" si="18"/>
        <v>0.35647612091846731</v>
      </c>
      <c r="N32" s="33">
        <f t="shared" si="19"/>
        <v>0.50868411208293995</v>
      </c>
      <c r="O32" s="34">
        <f t="shared" si="20"/>
        <v>1.0134759605963981</v>
      </c>
    </row>
    <row r="33" spans="2:15" s="26" customFormat="1" x14ac:dyDescent="0.3">
      <c r="B33" s="30" t="s">
        <v>124</v>
      </c>
      <c r="C33" s="83">
        <v>38.090000000000003</v>
      </c>
      <c r="D33" s="33">
        <f t="shared" si="13"/>
        <v>0.3494495412844037</v>
      </c>
      <c r="E33" s="83">
        <v>30.88</v>
      </c>
      <c r="F33" s="33">
        <f t="shared" si="21"/>
        <v>0.25520661157024793</v>
      </c>
      <c r="G33" s="83">
        <v>143.63</v>
      </c>
      <c r="H33" s="33">
        <f t="shared" si="15"/>
        <v>0.365470737913486</v>
      </c>
      <c r="I33" s="83">
        <v>994.17</v>
      </c>
      <c r="J33" s="33">
        <f t="shared" si="16"/>
        <v>0.32288730107177654</v>
      </c>
      <c r="L33" s="33">
        <f t="shared" si="17"/>
        <v>0.15325346771678891</v>
      </c>
      <c r="M33" s="33">
        <f t="shared" si="18"/>
        <v>0.27954977518935398</v>
      </c>
      <c r="N33" s="33">
        <f t="shared" si="19"/>
        <v>0.57788909341460715</v>
      </c>
      <c r="O33" s="34">
        <f t="shared" si="20"/>
        <v>1.0106923363207501</v>
      </c>
    </row>
    <row r="34" spans="2:15" s="26" customFormat="1" x14ac:dyDescent="0.3">
      <c r="B34" s="30" t="s">
        <v>125</v>
      </c>
      <c r="C34" s="83">
        <v>44.67</v>
      </c>
      <c r="D34" s="33">
        <f t="shared" si="13"/>
        <v>0.40981651376146788</v>
      </c>
      <c r="E34" s="83">
        <v>32.22</v>
      </c>
      <c r="F34" s="33">
        <f t="shared" si="21"/>
        <v>0.26628099173553715</v>
      </c>
      <c r="G34" s="83">
        <v>121.74</v>
      </c>
      <c r="H34" s="33">
        <f t="shared" si="15"/>
        <v>0.3097709923664122</v>
      </c>
      <c r="I34" s="83">
        <v>941.54</v>
      </c>
      <c r="J34" s="33">
        <f t="shared" si="16"/>
        <v>0.30579408898993177</v>
      </c>
      <c r="L34" s="33">
        <f t="shared" si="17"/>
        <v>0.18977419971535997</v>
      </c>
      <c r="M34" s="33">
        <f t="shared" si="18"/>
        <v>0.30798479087452474</v>
      </c>
      <c r="N34" s="33">
        <f t="shared" si="19"/>
        <v>0.51719523334112194</v>
      </c>
      <c r="O34" s="34">
        <f t="shared" si="20"/>
        <v>1.0149542239310065</v>
      </c>
    </row>
    <row r="35" spans="2:15" s="26" customFormat="1" x14ac:dyDescent="0.3">
      <c r="B35" s="30" t="s">
        <v>126</v>
      </c>
      <c r="C35" s="84">
        <v>47.47</v>
      </c>
      <c r="D35" s="33">
        <f t="shared" si="13"/>
        <v>0.4355045871559633</v>
      </c>
      <c r="E35" s="83">
        <v>38.99</v>
      </c>
      <c r="F35" s="33">
        <f t="shared" si="21"/>
        <v>0.32223140495867769</v>
      </c>
      <c r="G35" s="83">
        <v>153.94999999999999</v>
      </c>
      <c r="H35" s="33">
        <f t="shared" si="15"/>
        <v>0.39173027989821879</v>
      </c>
      <c r="I35" s="83">
        <v>1142.18</v>
      </c>
      <c r="J35" s="33">
        <f t="shared" si="16"/>
        <v>0.37095810328028583</v>
      </c>
      <c r="L35" s="33">
        <f t="shared" si="17"/>
        <v>0.16624349927331944</v>
      </c>
      <c r="M35" s="33">
        <f t="shared" si="18"/>
        <v>0.30722828275753383</v>
      </c>
      <c r="N35" s="33">
        <f t="shared" si="19"/>
        <v>0.53914444308252629</v>
      </c>
      <c r="O35" s="34">
        <f t="shared" si="20"/>
        <v>1.0126162251133795</v>
      </c>
    </row>
    <row r="36" spans="2:15" s="26" customFormat="1" x14ac:dyDescent="0.3">
      <c r="B36" s="30" t="s">
        <v>127</v>
      </c>
      <c r="C36" s="83">
        <v>41.62</v>
      </c>
      <c r="D36" s="33">
        <f t="shared" si="13"/>
        <v>0.38183486238532105</v>
      </c>
      <c r="E36" s="83">
        <v>24.8</v>
      </c>
      <c r="F36" s="33">
        <f t="shared" si="21"/>
        <v>0.20495867768595041</v>
      </c>
      <c r="G36" s="83">
        <v>140.87</v>
      </c>
      <c r="H36" s="33">
        <f t="shared" si="15"/>
        <v>0.35844783715012724</v>
      </c>
      <c r="I36" s="83">
        <v>944.65</v>
      </c>
      <c r="J36" s="33">
        <f t="shared" si="16"/>
        <v>0.30680415719389409</v>
      </c>
      <c r="L36" s="33">
        <f t="shared" si="17"/>
        <v>0.17623458423754829</v>
      </c>
      <c r="M36" s="33">
        <f t="shared" si="18"/>
        <v>0.23627798655586726</v>
      </c>
      <c r="N36" s="33">
        <f t="shared" si="19"/>
        <v>0.59649605674059181</v>
      </c>
      <c r="O36" s="34">
        <f t="shared" si="20"/>
        <v>1.0090086275340073</v>
      </c>
    </row>
    <row r="37" spans="2:15" s="26" customFormat="1" x14ac:dyDescent="0.3">
      <c r="B37" s="30" t="s">
        <v>128</v>
      </c>
      <c r="C37" s="83">
        <v>35.08</v>
      </c>
      <c r="D37" s="33">
        <f t="shared" si="13"/>
        <v>0.32183486238532111</v>
      </c>
      <c r="E37" s="83">
        <v>29.28</v>
      </c>
      <c r="F37" s="33">
        <f t="shared" si="21"/>
        <v>0.24198347107438017</v>
      </c>
      <c r="G37" s="83">
        <v>132.88</v>
      </c>
      <c r="H37" s="33">
        <f t="shared" si="15"/>
        <v>0.33811704834605599</v>
      </c>
      <c r="I37" s="83">
        <v>918.65</v>
      </c>
      <c r="J37" s="33">
        <f t="shared" si="16"/>
        <v>0.2983598570964599</v>
      </c>
      <c r="L37" s="33">
        <f t="shared" si="17"/>
        <v>0.15274587710226964</v>
      </c>
      <c r="M37" s="33">
        <f t="shared" si="18"/>
        <v>0.28685571218636041</v>
      </c>
      <c r="N37" s="33">
        <f t="shared" si="19"/>
        <v>0.57858814564850591</v>
      </c>
      <c r="O37" s="34">
        <f t="shared" si="20"/>
        <v>1.018189734937136</v>
      </c>
    </row>
    <row r="38" spans="2:15" s="26" customFormat="1" x14ac:dyDescent="0.3">
      <c r="B38" s="30" t="s">
        <v>129</v>
      </c>
      <c r="C38" s="83">
        <v>40.17</v>
      </c>
      <c r="D38" s="33">
        <f t="shared" si="13"/>
        <v>0.36853211009174314</v>
      </c>
      <c r="E38" s="83">
        <v>41.6</v>
      </c>
      <c r="F38" s="33">
        <f t="shared" si="21"/>
        <v>0.34380165289256198</v>
      </c>
      <c r="G38" s="83">
        <v>142.68</v>
      </c>
      <c r="H38" s="33">
        <f t="shared" si="15"/>
        <v>0.36305343511450383</v>
      </c>
      <c r="I38" s="83">
        <v>1090.97</v>
      </c>
      <c r="J38" s="33">
        <f t="shared" si="16"/>
        <v>0.35432607989607018</v>
      </c>
      <c r="L38" s="33">
        <f t="shared" si="17"/>
        <v>0.14728177676746382</v>
      </c>
      <c r="M38" s="33">
        <f t="shared" si="18"/>
        <v>0.34318083906981861</v>
      </c>
      <c r="N38" s="33">
        <f t="shared" si="19"/>
        <v>0.52313079186412093</v>
      </c>
      <c r="O38" s="34">
        <f t="shared" si="20"/>
        <v>1.0135934077014035</v>
      </c>
    </row>
    <row r="39" spans="2:15" s="26" customFormat="1" x14ac:dyDescent="0.3">
      <c r="B39" s="30" t="s">
        <v>130</v>
      </c>
      <c r="C39" s="83">
        <v>41.75</v>
      </c>
      <c r="D39" s="33">
        <f t="shared" si="13"/>
        <v>0.3830275229357798</v>
      </c>
      <c r="E39" s="83">
        <v>37.369999999999997</v>
      </c>
      <c r="F39" s="33">
        <f t="shared" si="21"/>
        <v>0.30884297520661153</v>
      </c>
      <c r="G39" s="83">
        <v>117.48</v>
      </c>
      <c r="H39" s="33">
        <f t="shared" si="15"/>
        <v>0.29893129770992366</v>
      </c>
      <c r="I39" s="83">
        <v>957.91</v>
      </c>
      <c r="J39" s="33">
        <f t="shared" si="16"/>
        <v>0.31111075024358559</v>
      </c>
      <c r="L39" s="33">
        <f t="shared" si="17"/>
        <v>0.17433788142936185</v>
      </c>
      <c r="M39" s="33">
        <f t="shared" si="18"/>
        <v>0.35110814168345666</v>
      </c>
      <c r="N39" s="33">
        <f t="shared" si="19"/>
        <v>0.49056800743284862</v>
      </c>
      <c r="O39" s="34">
        <f t="shared" si="20"/>
        <v>1.0160140305456671</v>
      </c>
    </row>
    <row r="40" spans="2:15" s="26" customFormat="1" x14ac:dyDescent="0.3">
      <c r="B40" s="30" t="s">
        <v>134</v>
      </c>
      <c r="C40" s="83">
        <v>40.43</v>
      </c>
      <c r="D40" s="33">
        <f t="shared" si="13"/>
        <v>0.37091743119266057</v>
      </c>
      <c r="E40" s="83">
        <v>43.6</v>
      </c>
      <c r="F40" s="33">
        <f t="shared" si="21"/>
        <v>0.36033057851239669</v>
      </c>
      <c r="G40" s="83">
        <v>137.75</v>
      </c>
      <c r="H40" s="33">
        <f t="shared" si="15"/>
        <v>0.35050890585241729</v>
      </c>
      <c r="I40" s="83">
        <v>1089.83</v>
      </c>
      <c r="J40" s="33">
        <f t="shared" si="16"/>
        <v>0.35395582981487494</v>
      </c>
      <c r="L40" s="33">
        <f t="shared" si="17"/>
        <v>0.14839011588963416</v>
      </c>
      <c r="M40" s="33">
        <f t="shared" si="18"/>
        <v>0.3600561555471955</v>
      </c>
      <c r="N40" s="33">
        <f t="shared" si="19"/>
        <v>0.50558343961902319</v>
      </c>
      <c r="O40" s="34">
        <f t="shared" si="20"/>
        <v>1.0140297110558527</v>
      </c>
    </row>
    <row r="41" spans="2:15" s="26" customFormat="1" x14ac:dyDescent="0.3">
      <c r="B41" s="30" t="s">
        <v>135</v>
      </c>
      <c r="C41" s="83">
        <v>36.81</v>
      </c>
      <c r="D41" s="33">
        <f t="shared" si="13"/>
        <v>0.33770642201834866</v>
      </c>
      <c r="E41" s="83">
        <v>41.64</v>
      </c>
      <c r="F41" s="33">
        <f t="shared" si="21"/>
        <v>0.34413223140495869</v>
      </c>
      <c r="G41" s="83">
        <v>123.8</v>
      </c>
      <c r="H41" s="33">
        <f t="shared" si="15"/>
        <v>0.31501272264631042</v>
      </c>
      <c r="I41" s="83">
        <v>997.9</v>
      </c>
      <c r="J41" s="33">
        <f t="shared" si="16"/>
        <v>0.3240987333549854</v>
      </c>
      <c r="L41" s="33">
        <f t="shared" si="17"/>
        <v>0.14754985469485921</v>
      </c>
      <c r="M41" s="33">
        <f t="shared" si="18"/>
        <v>0.37554865216955607</v>
      </c>
      <c r="N41" s="33">
        <f t="shared" si="19"/>
        <v>0.49624210842769817</v>
      </c>
      <c r="O41" s="34">
        <f t="shared" si="20"/>
        <v>1.0193406152921134</v>
      </c>
    </row>
    <row r="42" spans="2:15" s="26" customFormat="1" x14ac:dyDescent="0.3">
      <c r="B42" s="30" t="s">
        <v>136</v>
      </c>
      <c r="C42" s="83">
        <v>34.880000000000003</v>
      </c>
      <c r="D42" s="33">
        <f t="shared" si="13"/>
        <v>0.32</v>
      </c>
      <c r="E42" s="83">
        <v>36.049999999999997</v>
      </c>
      <c r="F42" s="33">
        <f t="shared" si="21"/>
        <v>0.29793388429752066</v>
      </c>
      <c r="G42" s="83">
        <v>161.76</v>
      </c>
      <c r="H42" s="33">
        <f t="shared" si="15"/>
        <v>0.4116030534351145</v>
      </c>
      <c r="I42" s="83">
        <v>1090.8499999999999</v>
      </c>
      <c r="J42" s="33">
        <f t="shared" si="16"/>
        <v>0.35428710620331272</v>
      </c>
      <c r="L42" s="33">
        <f t="shared" si="17"/>
        <v>0.12790026126415183</v>
      </c>
      <c r="M42" s="33">
        <f t="shared" si="18"/>
        <v>0.2974286107164138</v>
      </c>
      <c r="N42" s="33">
        <f t="shared" si="19"/>
        <v>0.59315212907365822</v>
      </c>
      <c r="O42" s="34">
        <f t="shared" si="20"/>
        <v>1.0184810010542238</v>
      </c>
    </row>
    <row r="43" spans="2:15" s="26" customFormat="1" x14ac:dyDescent="0.3">
      <c r="B43" s="30" t="s">
        <v>137</v>
      </c>
      <c r="C43" s="83">
        <v>47.5</v>
      </c>
      <c r="D43" s="33">
        <f t="shared" si="13"/>
        <v>0.43577981651376146</v>
      </c>
      <c r="E43" s="83">
        <v>39.33</v>
      </c>
      <c r="F43" s="33">
        <f t="shared" si="21"/>
        <v>0.32504132231404959</v>
      </c>
      <c r="G43" s="83">
        <v>133.66999999999999</v>
      </c>
      <c r="H43" s="33">
        <f t="shared" si="15"/>
        <v>0.34012722646310428</v>
      </c>
      <c r="I43" s="83">
        <v>1075.04</v>
      </c>
      <c r="J43" s="33">
        <f t="shared" si="16"/>
        <v>0.34915232218252679</v>
      </c>
      <c r="L43" s="33">
        <f t="shared" si="17"/>
        <v>0.17673760976335764</v>
      </c>
      <c r="M43" s="33">
        <f t="shared" si="18"/>
        <v>0.3292621669891353</v>
      </c>
      <c r="N43" s="33">
        <f t="shared" si="19"/>
        <v>0.49735823783301081</v>
      </c>
      <c r="O43" s="34">
        <f t="shared" si="20"/>
        <v>1.0033580145855039</v>
      </c>
    </row>
    <row r="44" spans="2:15" s="26" customFormat="1" x14ac:dyDescent="0.3">
      <c r="B44" s="30" t="s">
        <v>138</v>
      </c>
      <c r="C44" s="83">
        <v>35.79</v>
      </c>
      <c r="D44" s="33">
        <f t="shared" si="13"/>
        <v>0.32834862385321101</v>
      </c>
      <c r="E44" s="83">
        <v>37.200000000000003</v>
      </c>
      <c r="F44" s="33">
        <f t="shared" si="21"/>
        <v>0.30743801652892566</v>
      </c>
      <c r="G44" s="83">
        <v>131.57</v>
      </c>
      <c r="H44" s="33">
        <f t="shared" si="15"/>
        <v>0.33478371501272264</v>
      </c>
      <c r="I44" s="83">
        <v>980.69</v>
      </c>
      <c r="J44" s="33">
        <f t="shared" si="16"/>
        <v>0.31850925625202992</v>
      </c>
      <c r="L44" s="33">
        <f t="shared" si="17"/>
        <v>0.14597885162487634</v>
      </c>
      <c r="M44" s="33">
        <f t="shared" si="18"/>
        <v>0.34139228502380975</v>
      </c>
      <c r="N44" s="33">
        <f t="shared" si="19"/>
        <v>0.53664256798784526</v>
      </c>
      <c r="O44" s="34">
        <f t="shared" si="20"/>
        <v>1.0240137046365314</v>
      </c>
    </row>
    <row r="45" spans="2:15" s="26" customFormat="1" x14ac:dyDescent="0.3">
      <c r="B45" s="30" t="s">
        <v>139</v>
      </c>
      <c r="C45" s="83">
        <v>39.54</v>
      </c>
      <c r="D45" s="33">
        <f t="shared" si="13"/>
        <v>0.36275229357798167</v>
      </c>
      <c r="E45" s="83">
        <v>33.619999999999997</v>
      </c>
      <c r="F45" s="33">
        <f t="shared" si="21"/>
        <v>0.27785123966942149</v>
      </c>
      <c r="G45" s="83">
        <v>136.1</v>
      </c>
      <c r="H45" s="33">
        <f t="shared" si="15"/>
        <v>0.34631043256997451</v>
      </c>
      <c r="I45" s="83">
        <v>993.3</v>
      </c>
      <c r="J45" s="33">
        <f t="shared" si="16"/>
        <v>0.32260474179928544</v>
      </c>
      <c r="L45" s="33">
        <f t="shared" si="17"/>
        <v>0.15922681969193597</v>
      </c>
      <c r="M45" s="33">
        <f t="shared" si="18"/>
        <v>0.30462096043491393</v>
      </c>
      <c r="N45" s="33">
        <f t="shared" si="19"/>
        <v>0.5480720829558039</v>
      </c>
      <c r="O45" s="34">
        <f t="shared" si="20"/>
        <v>1.0119198630826538</v>
      </c>
    </row>
    <row r="46" spans="2:15" s="26" customFormat="1" x14ac:dyDescent="0.3">
      <c r="B46" s="30" t="s">
        <v>140</v>
      </c>
      <c r="C46" s="83">
        <v>47.7</v>
      </c>
      <c r="D46" s="33">
        <f t="shared" si="13"/>
        <v>0.43761467889908262</v>
      </c>
      <c r="E46" s="84">
        <v>38.1</v>
      </c>
      <c r="F46" s="33">
        <f t="shared" si="21"/>
        <v>0.31487603305785128</v>
      </c>
      <c r="G46" s="83">
        <v>126.76</v>
      </c>
      <c r="H46" s="33">
        <f t="shared" si="15"/>
        <v>0.32254452926208654</v>
      </c>
      <c r="I46" s="83">
        <v>1027.51</v>
      </c>
      <c r="J46" s="33">
        <f t="shared" si="16"/>
        <v>0.33371549204287104</v>
      </c>
      <c r="L46" s="33">
        <f t="shared" si="17"/>
        <v>0.18569162343918796</v>
      </c>
      <c r="M46" s="33">
        <f t="shared" si="18"/>
        <v>0.33371937986005007</v>
      </c>
      <c r="N46" s="33">
        <f t="shared" si="19"/>
        <v>0.49346478379772463</v>
      </c>
      <c r="O46" s="34">
        <f t="shared" si="20"/>
        <v>1.0128757870969627</v>
      </c>
    </row>
    <row r="47" spans="2:15" s="26" customFormat="1" x14ac:dyDescent="0.3">
      <c r="B47" s="30" t="s">
        <v>141</v>
      </c>
      <c r="C47" s="83">
        <v>35.299999999999997</v>
      </c>
      <c r="D47" s="33">
        <f t="shared" si="13"/>
        <v>0.3238532110091743</v>
      </c>
      <c r="E47" s="83">
        <v>34.51</v>
      </c>
      <c r="F47" s="33">
        <f t="shared" si="21"/>
        <v>0.2852066115702479</v>
      </c>
      <c r="G47" s="83">
        <v>144.86000000000001</v>
      </c>
      <c r="H47" s="33">
        <f t="shared" si="15"/>
        <v>0.36860050890585244</v>
      </c>
      <c r="I47" s="83">
        <v>1018.87</v>
      </c>
      <c r="J47" s="33">
        <f t="shared" si="16"/>
        <v>0.33090938616433907</v>
      </c>
      <c r="L47" s="33">
        <f t="shared" si="17"/>
        <v>0.13858490288260522</v>
      </c>
      <c r="M47" s="33">
        <f t="shared" si="18"/>
        <v>0.30483771236762292</v>
      </c>
      <c r="N47" s="33">
        <f t="shared" si="19"/>
        <v>0.5687084711494107</v>
      </c>
      <c r="O47" s="34">
        <f t="shared" si="20"/>
        <v>1.0121310863996389</v>
      </c>
    </row>
    <row r="48" spans="2:15" s="26" customFormat="1" x14ac:dyDescent="0.3">
      <c r="B48" s="30" t="s">
        <v>142</v>
      </c>
      <c r="C48" s="83">
        <v>40.06</v>
      </c>
      <c r="D48" s="33">
        <f t="shared" si="13"/>
        <v>0.36752293577981654</v>
      </c>
      <c r="E48" s="83">
        <v>35.99</v>
      </c>
      <c r="F48" s="33">
        <f t="shared" si="21"/>
        <v>0.29743801652892565</v>
      </c>
      <c r="G48" s="83">
        <v>139.19999999999999</v>
      </c>
      <c r="H48" s="33">
        <f t="shared" si="15"/>
        <v>0.35419847328244269</v>
      </c>
      <c r="I48" s="83">
        <v>1021.36</v>
      </c>
      <c r="J48" s="33">
        <f t="shared" si="16"/>
        <v>0.33171809028905491</v>
      </c>
      <c r="L48" s="33">
        <f t="shared" si="17"/>
        <v>0.15688885407691705</v>
      </c>
      <c r="M48" s="33">
        <f t="shared" si="18"/>
        <v>0.3171359755619958</v>
      </c>
      <c r="N48" s="33">
        <f t="shared" si="19"/>
        <v>0.54515547896921746</v>
      </c>
      <c r="O48" s="34">
        <f t="shared" si="20"/>
        <v>1.0191803086081304</v>
      </c>
    </row>
    <row r="49" spans="1:1025" s="26" customFormat="1" x14ac:dyDescent="0.3">
      <c r="B49" s="30" t="s">
        <v>143</v>
      </c>
      <c r="C49" s="83">
        <v>43.57</v>
      </c>
      <c r="D49" s="33">
        <f t="shared" si="13"/>
        <v>0.39972477064220185</v>
      </c>
      <c r="E49" s="83">
        <v>29.96</v>
      </c>
      <c r="F49" s="33">
        <f t="shared" si="21"/>
        <v>0.24760330578512396</v>
      </c>
      <c r="G49" s="83">
        <v>113.72</v>
      </c>
      <c r="H49" s="33">
        <f t="shared" si="15"/>
        <v>0.28936386768447836</v>
      </c>
      <c r="I49" s="88">
        <v>886.27</v>
      </c>
      <c r="J49" s="33">
        <f t="shared" si="16"/>
        <v>0.28784345566742447</v>
      </c>
      <c r="L49" s="33">
        <f t="shared" si="17"/>
        <v>0.19664436345583175</v>
      </c>
      <c r="M49" s="33">
        <f t="shared" si="18"/>
        <v>0.30424137113972038</v>
      </c>
      <c r="N49" s="33">
        <f t="shared" si="19"/>
        <v>0.51325216920351591</v>
      </c>
      <c r="O49" s="34">
        <f t="shared" si="20"/>
        <v>1.0141379037990681</v>
      </c>
    </row>
    <row r="50" spans="1:1025" s="39" customFormat="1" x14ac:dyDescent="0.3">
      <c r="B50" s="35" t="s">
        <v>131</v>
      </c>
      <c r="C50" s="332">
        <v>40.71</v>
      </c>
      <c r="D50" s="333">
        <f>SUM(D30:D49)/20</f>
        <v>0.37347706422018351</v>
      </c>
      <c r="E50" s="332">
        <v>36.479999999999997</v>
      </c>
      <c r="F50" s="333">
        <f>SUM(F30:F49)/20</f>
        <v>0.3014669421487603</v>
      </c>
      <c r="G50" s="332">
        <v>136.19999999999999</v>
      </c>
      <c r="H50" s="333">
        <f>SUM(H30:H49)/20</f>
        <v>0.34655216284987278</v>
      </c>
      <c r="I50" s="332">
        <v>1021.56</v>
      </c>
      <c r="J50" s="333">
        <f>SUM(J30:J49)/20</f>
        <v>0.33178207210133159</v>
      </c>
      <c r="K50" s="334"/>
      <c r="L50" s="333">
        <f t="shared" si="17"/>
        <v>0.15940326559379772</v>
      </c>
      <c r="M50" s="333">
        <f t="shared" si="18"/>
        <v>0.32139081404910136</v>
      </c>
      <c r="N50" s="333">
        <f t="shared" si="19"/>
        <v>0.53330200869258781</v>
      </c>
      <c r="O50" s="335">
        <f t="shared" si="20"/>
        <v>1.0140960883354868</v>
      </c>
    </row>
    <row r="51" spans="1:1025" ht="42.75" customHeight="1" x14ac:dyDescent="0.25">
      <c r="A51"/>
      <c r="B51" s="436" t="s">
        <v>133</v>
      </c>
      <c r="C51" s="436"/>
      <c r="D51" s="436"/>
      <c r="E51" s="436"/>
      <c r="F51" s="436"/>
      <c r="G51" s="436"/>
      <c r="H51" s="436"/>
      <c r="I51" s="436"/>
      <c r="J51" s="436"/>
      <c r="L51" s="87">
        <v>15</v>
      </c>
      <c r="M51" s="87">
        <v>35</v>
      </c>
      <c r="N51" s="87">
        <v>50</v>
      </c>
      <c r="O51" s="87">
        <f t="shared" si="20"/>
        <v>100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  <c r="AMK51"/>
    </row>
    <row r="52" spans="1:1025" x14ac:dyDescent="0.25">
      <c r="A52"/>
      <c r="B52" s="30"/>
      <c r="C52" s="30" t="s">
        <v>118</v>
      </c>
      <c r="D52" s="31" t="s">
        <v>119</v>
      </c>
      <c r="E52" s="30" t="s">
        <v>118</v>
      </c>
      <c r="F52" s="31" t="s">
        <v>119</v>
      </c>
      <c r="G52" s="30" t="s">
        <v>118</v>
      </c>
      <c r="H52" s="31" t="s">
        <v>119</v>
      </c>
      <c r="I52" s="30" t="s">
        <v>118</v>
      </c>
      <c r="J52" s="31" t="s">
        <v>119</v>
      </c>
      <c r="L52" s="33"/>
      <c r="M52" s="33"/>
      <c r="N52" s="33"/>
      <c r="O52" s="34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</row>
    <row r="53" spans="1:1025" x14ac:dyDescent="0.3">
      <c r="B53" s="30" t="s">
        <v>121</v>
      </c>
      <c r="C53" s="32">
        <v>14.81</v>
      </c>
      <c r="D53" s="33">
        <f t="shared" ref="D53:D72" si="22">C53/$C$4</f>
        <v>0.13587155963302752</v>
      </c>
      <c r="E53" s="32">
        <v>14.59</v>
      </c>
      <c r="F53" s="33">
        <f t="shared" ref="F53:F72" si="23">E53/$E$4</f>
        <v>0.12057851239669422</v>
      </c>
      <c r="G53" s="32">
        <v>59.73</v>
      </c>
      <c r="H53" s="33">
        <f t="shared" ref="H53:H72" si="24">G53/$G$4</f>
        <v>0.15198473282442748</v>
      </c>
      <c r="I53" s="32">
        <v>430.94</v>
      </c>
      <c r="J53" s="33">
        <f t="shared" ref="J53:J72" si="25">I53/$I$4</f>
        <v>0.13996102630724261</v>
      </c>
      <c r="L53" s="33">
        <f t="shared" ref="L53:L73" si="26">C53*4/I53</f>
        <v>0.13746693275165917</v>
      </c>
      <c r="M53" s="33">
        <f t="shared" ref="M53:M73" si="27">E53*9/I53</f>
        <v>0.30470599155334849</v>
      </c>
      <c r="N53" s="33">
        <f t="shared" ref="N53:N73" si="28">G53*4/I53</f>
        <v>0.55441592797141126</v>
      </c>
      <c r="O53" s="34">
        <f t="shared" ref="O53:O73" si="29">SUM(L53:N53)</f>
        <v>0.99658885227641891</v>
      </c>
    </row>
    <row r="54" spans="1:1025" x14ac:dyDescent="0.3">
      <c r="B54" s="30" t="s">
        <v>122</v>
      </c>
      <c r="C54" s="32">
        <v>10.84</v>
      </c>
      <c r="D54" s="33">
        <f t="shared" si="22"/>
        <v>9.944954128440367E-2</v>
      </c>
      <c r="E54" s="32">
        <v>8.06</v>
      </c>
      <c r="F54" s="33">
        <f t="shared" si="23"/>
        <v>6.6611570247933891E-2</v>
      </c>
      <c r="G54" s="32">
        <v>44.54</v>
      </c>
      <c r="H54" s="33">
        <f t="shared" si="24"/>
        <v>0.11333333333333333</v>
      </c>
      <c r="I54" s="32">
        <v>303.13</v>
      </c>
      <c r="J54" s="33">
        <f t="shared" si="25"/>
        <v>9.8450795712893793E-2</v>
      </c>
      <c r="L54" s="33">
        <f t="shared" si="26"/>
        <v>0.14304093953089433</v>
      </c>
      <c r="M54" s="33">
        <f t="shared" si="27"/>
        <v>0.23930326922442519</v>
      </c>
      <c r="N54" s="33">
        <f t="shared" si="28"/>
        <v>0.58773463530498471</v>
      </c>
      <c r="O54" s="34">
        <f t="shared" si="29"/>
        <v>0.9700788440603042</v>
      </c>
    </row>
    <row r="55" spans="1:1025" x14ac:dyDescent="0.3">
      <c r="B55" s="30" t="s">
        <v>123</v>
      </c>
      <c r="C55" s="32">
        <v>21.69</v>
      </c>
      <c r="D55" s="33">
        <f t="shared" ref="D55:D64" si="30">C55/$C$4</f>
        <v>0.19899082568807341</v>
      </c>
      <c r="E55" s="32">
        <v>13.03</v>
      </c>
      <c r="F55" s="33">
        <f t="shared" ref="F55:F64" si="31">E55/$E$4</f>
        <v>0.10768595041322314</v>
      </c>
      <c r="G55" s="32">
        <v>39.5</v>
      </c>
      <c r="H55" s="33">
        <f t="shared" ref="H55:H64" si="32">G55/$G$4</f>
        <v>0.1005089058524173</v>
      </c>
      <c r="I55" s="32">
        <v>374.27</v>
      </c>
      <c r="J55" s="33">
        <f t="shared" ref="J55:J64" si="33">I55/$I$4</f>
        <v>0.12155569990256576</v>
      </c>
      <c r="L55" s="33">
        <f t="shared" si="26"/>
        <v>0.23181125925134263</v>
      </c>
      <c r="M55" s="33">
        <f t="shared" si="27"/>
        <v>0.31332994896732308</v>
      </c>
      <c r="N55" s="33">
        <f t="shared" si="28"/>
        <v>0.42215512865043953</v>
      </c>
      <c r="O55" s="34">
        <f t="shared" si="29"/>
        <v>0.96729633686910521</v>
      </c>
    </row>
    <row r="56" spans="1:1025" x14ac:dyDescent="0.3">
      <c r="B56" s="30" t="s">
        <v>124</v>
      </c>
      <c r="C56" s="32">
        <v>12.81</v>
      </c>
      <c r="D56" s="33">
        <f t="shared" si="30"/>
        <v>0.11752293577981651</v>
      </c>
      <c r="E56" s="32">
        <v>9.85</v>
      </c>
      <c r="F56" s="33">
        <f t="shared" si="31"/>
        <v>8.1404958677685949E-2</v>
      </c>
      <c r="G56" s="32">
        <v>65.39</v>
      </c>
      <c r="H56" s="33">
        <f t="shared" si="32"/>
        <v>0.16638676844783715</v>
      </c>
      <c r="I56" s="32">
        <v>409.96</v>
      </c>
      <c r="J56" s="33">
        <f t="shared" si="33"/>
        <v>0.13314712569015913</v>
      </c>
      <c r="L56" s="33">
        <f t="shared" si="26"/>
        <v>0.12498780368816471</v>
      </c>
      <c r="M56" s="33">
        <f t="shared" si="27"/>
        <v>0.2162406088398868</v>
      </c>
      <c r="N56" s="33">
        <f t="shared" si="28"/>
        <v>0.63801346472826626</v>
      </c>
      <c r="O56" s="34">
        <f t="shared" si="29"/>
        <v>0.97924187725631784</v>
      </c>
    </row>
    <row r="57" spans="1:1025" x14ac:dyDescent="0.3">
      <c r="B57" s="30" t="s">
        <v>125</v>
      </c>
      <c r="C57" s="32">
        <v>14.41</v>
      </c>
      <c r="D57" s="33">
        <f t="shared" si="30"/>
        <v>0.13220183486238532</v>
      </c>
      <c r="E57" s="32">
        <v>16.52</v>
      </c>
      <c r="F57" s="33">
        <f t="shared" si="31"/>
        <v>0.13652892561983471</v>
      </c>
      <c r="G57" s="32">
        <v>66.040000000000006</v>
      </c>
      <c r="H57" s="33">
        <f t="shared" si="32"/>
        <v>0.16804071246819341</v>
      </c>
      <c r="I57" s="32">
        <v>483.79</v>
      </c>
      <c r="J57" s="33">
        <f t="shared" si="33"/>
        <v>0.15712569015914257</v>
      </c>
      <c r="L57" s="33">
        <f t="shared" si="26"/>
        <v>0.1191426031956014</v>
      </c>
      <c r="M57" s="33">
        <f t="shared" si="27"/>
        <v>0.30732342545319252</v>
      </c>
      <c r="N57" s="33">
        <f t="shared" si="28"/>
        <v>0.54602203435374852</v>
      </c>
      <c r="O57" s="34">
        <f t="shared" si="29"/>
        <v>0.97248806300254242</v>
      </c>
    </row>
    <row r="58" spans="1:1025" x14ac:dyDescent="0.3">
      <c r="B58" s="30" t="s">
        <v>126</v>
      </c>
      <c r="C58" s="32">
        <v>10.15</v>
      </c>
      <c r="D58" s="33">
        <f t="shared" si="30"/>
        <v>9.3119266055045877E-2</v>
      </c>
      <c r="E58" s="32">
        <v>13.42</v>
      </c>
      <c r="F58" s="33">
        <f t="shared" si="31"/>
        <v>0.1109090909090909</v>
      </c>
      <c r="G58" s="32">
        <v>43.32</v>
      </c>
      <c r="H58" s="33">
        <f t="shared" si="32"/>
        <v>0.11022900763358778</v>
      </c>
      <c r="I58" s="32">
        <v>332.69</v>
      </c>
      <c r="J58" s="33">
        <f t="shared" si="33"/>
        <v>0.10805131536213056</v>
      </c>
      <c r="L58" s="33">
        <f t="shared" si="26"/>
        <v>0.12203552857014037</v>
      </c>
      <c r="M58" s="33">
        <f t="shared" si="27"/>
        <v>0.36304066849018607</v>
      </c>
      <c r="N58" s="33">
        <f t="shared" si="28"/>
        <v>0.52084523129640203</v>
      </c>
      <c r="O58" s="34">
        <f t="shared" si="29"/>
        <v>1.0059214283567286</v>
      </c>
    </row>
    <row r="59" spans="1:1025" x14ac:dyDescent="0.3">
      <c r="B59" s="30" t="s">
        <v>127</v>
      </c>
      <c r="C59" s="32">
        <v>13.81</v>
      </c>
      <c r="D59" s="33">
        <f t="shared" si="30"/>
        <v>0.12669724770642202</v>
      </c>
      <c r="E59" s="32">
        <v>12.57</v>
      </c>
      <c r="F59" s="33">
        <f t="shared" si="31"/>
        <v>0.10388429752066115</v>
      </c>
      <c r="G59" s="32">
        <v>60.26</v>
      </c>
      <c r="H59" s="33">
        <f t="shared" si="32"/>
        <v>0.15333333333333332</v>
      </c>
      <c r="I59" s="32">
        <v>416.92</v>
      </c>
      <c r="J59" s="33">
        <f t="shared" si="33"/>
        <v>0.13540759987008769</v>
      </c>
      <c r="L59" s="33">
        <f t="shared" si="26"/>
        <v>0.13249544277079536</v>
      </c>
      <c r="M59" s="33">
        <f t="shared" si="27"/>
        <v>0.27134702101122515</v>
      </c>
      <c r="N59" s="33">
        <f t="shared" si="28"/>
        <v>0.57814448815120401</v>
      </c>
      <c r="O59" s="34">
        <f t="shared" si="29"/>
        <v>0.98198695193322449</v>
      </c>
    </row>
    <row r="60" spans="1:1025" x14ac:dyDescent="0.3">
      <c r="B60" s="30" t="s">
        <v>128</v>
      </c>
      <c r="C60" s="32">
        <v>11.18</v>
      </c>
      <c r="D60" s="33">
        <f t="shared" si="30"/>
        <v>0.10256880733944954</v>
      </c>
      <c r="E60" s="32">
        <v>8.1300000000000008</v>
      </c>
      <c r="F60" s="33">
        <f t="shared" si="31"/>
        <v>6.7190082644628099E-2</v>
      </c>
      <c r="G60" s="32">
        <v>55.68</v>
      </c>
      <c r="H60" s="33">
        <f t="shared" si="32"/>
        <v>0.14167938931297711</v>
      </c>
      <c r="I60" s="32">
        <v>347.34</v>
      </c>
      <c r="J60" s="33">
        <f t="shared" si="33"/>
        <v>0.11280935368626177</v>
      </c>
      <c r="L60" s="33">
        <f t="shared" si="26"/>
        <v>0.12874992802441412</v>
      </c>
      <c r="M60" s="33">
        <f t="shared" si="27"/>
        <v>0.21065814475729835</v>
      </c>
      <c r="N60" s="33">
        <f t="shared" si="28"/>
        <v>0.64121609949905001</v>
      </c>
      <c r="O60" s="34">
        <f t="shared" si="29"/>
        <v>0.98062417228076248</v>
      </c>
    </row>
    <row r="61" spans="1:1025" x14ac:dyDescent="0.3">
      <c r="B61" s="30" t="s">
        <v>129</v>
      </c>
      <c r="C61" s="32">
        <v>19.29</v>
      </c>
      <c r="D61" s="33">
        <f t="shared" si="30"/>
        <v>0.17697247706422017</v>
      </c>
      <c r="E61" s="32">
        <v>15.03</v>
      </c>
      <c r="F61" s="33">
        <f t="shared" si="31"/>
        <v>0.12421487603305785</v>
      </c>
      <c r="G61" s="32">
        <v>35.9</v>
      </c>
      <c r="H61" s="33">
        <f t="shared" si="32"/>
        <v>9.134860050890585E-2</v>
      </c>
      <c r="I61" s="32">
        <v>366.27</v>
      </c>
      <c r="J61" s="33">
        <f t="shared" si="33"/>
        <v>0.11895745371873985</v>
      </c>
      <c r="L61" s="33">
        <f t="shared" si="26"/>
        <v>0.2106642640674912</v>
      </c>
      <c r="M61" s="33">
        <f t="shared" si="27"/>
        <v>0.36931771643869271</v>
      </c>
      <c r="N61" s="33">
        <f t="shared" si="28"/>
        <v>0.39206050181560054</v>
      </c>
      <c r="O61" s="34">
        <f t="shared" si="29"/>
        <v>0.97204248232178436</v>
      </c>
    </row>
    <row r="62" spans="1:1025" x14ac:dyDescent="0.3">
      <c r="B62" s="30" t="s">
        <v>130</v>
      </c>
      <c r="C62" s="32">
        <v>9.4700000000000006</v>
      </c>
      <c r="D62" s="33">
        <f t="shared" si="30"/>
        <v>8.688073394495413E-2</v>
      </c>
      <c r="E62" s="32">
        <v>10.89</v>
      </c>
      <c r="F62" s="33">
        <f t="shared" si="31"/>
        <v>9.0000000000000011E-2</v>
      </c>
      <c r="G62" s="32">
        <v>34.32</v>
      </c>
      <c r="H62" s="33">
        <f t="shared" si="32"/>
        <v>8.7328244274809161E-2</v>
      </c>
      <c r="I62" s="32">
        <v>276.86</v>
      </c>
      <c r="J62" s="33">
        <f t="shared" si="33"/>
        <v>8.9918804806755445E-2</v>
      </c>
      <c r="L62" s="33">
        <f t="shared" si="26"/>
        <v>0.13682005345662068</v>
      </c>
      <c r="M62" s="33">
        <f t="shared" si="27"/>
        <v>0.35400563461677381</v>
      </c>
      <c r="N62" s="33">
        <f t="shared" si="28"/>
        <v>0.49584627609622189</v>
      </c>
      <c r="O62" s="34">
        <f t="shared" si="29"/>
        <v>0.98667196416961644</v>
      </c>
    </row>
    <row r="63" spans="1:1025" x14ac:dyDescent="0.3">
      <c r="B63" s="30" t="s">
        <v>134</v>
      </c>
      <c r="C63" s="32">
        <v>15.76</v>
      </c>
      <c r="D63" s="33">
        <f t="shared" si="30"/>
        <v>0.14458715596330274</v>
      </c>
      <c r="E63" s="32">
        <v>14.59</v>
      </c>
      <c r="F63" s="33">
        <f t="shared" si="31"/>
        <v>0.12057851239669422</v>
      </c>
      <c r="G63" s="32">
        <v>61.58</v>
      </c>
      <c r="H63" s="33">
        <f t="shared" si="32"/>
        <v>0.15669211195928753</v>
      </c>
      <c r="I63" s="32">
        <v>448.44</v>
      </c>
      <c r="J63" s="33">
        <f t="shared" si="33"/>
        <v>0.1456446898343618</v>
      </c>
      <c r="L63" s="33">
        <f t="shared" si="26"/>
        <v>0.14057621978414059</v>
      </c>
      <c r="M63" s="33">
        <f t="shared" si="27"/>
        <v>0.29281509232004282</v>
      </c>
      <c r="N63" s="33">
        <f t="shared" si="28"/>
        <v>0.5492819552225493</v>
      </c>
      <c r="O63" s="34">
        <f t="shared" si="29"/>
        <v>0.98267326732673266</v>
      </c>
    </row>
    <row r="64" spans="1:1025" x14ac:dyDescent="0.3">
      <c r="B64" s="30" t="s">
        <v>135</v>
      </c>
      <c r="C64" s="32">
        <v>10.64</v>
      </c>
      <c r="D64" s="33">
        <f t="shared" si="30"/>
        <v>9.7614678899082569E-2</v>
      </c>
      <c r="E64" s="32">
        <v>8.26</v>
      </c>
      <c r="F64" s="33">
        <f t="shared" si="31"/>
        <v>6.8264462809917353E-2</v>
      </c>
      <c r="G64" s="32">
        <v>51.84</v>
      </c>
      <c r="H64" s="33">
        <f t="shared" si="32"/>
        <v>0.13190839694656489</v>
      </c>
      <c r="I64" s="32">
        <v>328.13</v>
      </c>
      <c r="J64" s="33">
        <f t="shared" si="33"/>
        <v>0.10657031503734979</v>
      </c>
      <c r="L64" s="33">
        <f t="shared" si="26"/>
        <v>0.12970469021424436</v>
      </c>
      <c r="M64" s="33">
        <f t="shared" si="27"/>
        <v>0.2265565477097492</v>
      </c>
      <c r="N64" s="33">
        <f t="shared" si="28"/>
        <v>0.63194465608143124</v>
      </c>
      <c r="O64" s="34">
        <f t="shared" si="29"/>
        <v>0.9882058940054248</v>
      </c>
    </row>
    <row r="65" spans="1:1025" x14ac:dyDescent="0.3">
      <c r="B65" s="30" t="s">
        <v>136</v>
      </c>
      <c r="C65" s="32">
        <v>21.89</v>
      </c>
      <c r="D65" s="33">
        <f t="shared" si="22"/>
        <v>0.20082568807339449</v>
      </c>
      <c r="E65" s="32">
        <v>12.83</v>
      </c>
      <c r="F65" s="33">
        <f t="shared" si="23"/>
        <v>0.10603305785123968</v>
      </c>
      <c r="G65" s="32">
        <v>32.200000000000003</v>
      </c>
      <c r="H65" s="33">
        <f t="shared" si="24"/>
        <v>8.1933842239185761E-2</v>
      </c>
      <c r="I65" s="32">
        <v>349.27</v>
      </c>
      <c r="J65" s="33">
        <f t="shared" si="25"/>
        <v>0.11343618057810977</v>
      </c>
      <c r="L65" s="33">
        <f t="shared" si="26"/>
        <v>0.25069430526526759</v>
      </c>
      <c r="M65" s="33">
        <f t="shared" si="27"/>
        <v>0.33060383084719558</v>
      </c>
      <c r="N65" s="33">
        <f t="shared" si="28"/>
        <v>0.36876914707819169</v>
      </c>
      <c r="O65" s="34">
        <f t="shared" si="29"/>
        <v>0.95006728319065492</v>
      </c>
    </row>
    <row r="66" spans="1:1025" x14ac:dyDescent="0.3">
      <c r="B66" s="30" t="s">
        <v>137</v>
      </c>
      <c r="C66" s="32">
        <v>14.78</v>
      </c>
      <c r="D66" s="33">
        <f t="shared" si="22"/>
        <v>0.13559633027522935</v>
      </c>
      <c r="E66" s="32">
        <v>22.84</v>
      </c>
      <c r="F66" s="33">
        <f t="shared" si="23"/>
        <v>0.18876033057851241</v>
      </c>
      <c r="G66" s="32">
        <v>61.09</v>
      </c>
      <c r="H66" s="33">
        <f t="shared" si="24"/>
        <v>0.15544529262086515</v>
      </c>
      <c r="I66" s="32">
        <v>506.94</v>
      </c>
      <c r="J66" s="33">
        <f t="shared" si="25"/>
        <v>0.16464436505358881</v>
      </c>
      <c r="L66" s="33">
        <f t="shared" si="26"/>
        <v>0.1166212964058863</v>
      </c>
      <c r="M66" s="33">
        <f t="shared" si="27"/>
        <v>0.40549177417445853</v>
      </c>
      <c r="N66" s="33">
        <f t="shared" si="28"/>
        <v>0.48202943149090627</v>
      </c>
      <c r="O66" s="34">
        <f t="shared" si="29"/>
        <v>1.0041425020712511</v>
      </c>
    </row>
    <row r="67" spans="1:1025" x14ac:dyDescent="0.3">
      <c r="B67" s="30" t="s">
        <v>138</v>
      </c>
      <c r="C67" s="32">
        <v>14.56</v>
      </c>
      <c r="D67" s="33">
        <f t="shared" si="22"/>
        <v>0.13357798165137616</v>
      </c>
      <c r="E67" s="32">
        <v>16.72</v>
      </c>
      <c r="F67" s="33">
        <f t="shared" si="23"/>
        <v>0.13818181818181818</v>
      </c>
      <c r="G67" s="32">
        <v>74.89</v>
      </c>
      <c r="H67" s="33">
        <f t="shared" si="24"/>
        <v>0.19055979643765902</v>
      </c>
      <c r="I67" s="32">
        <v>515.29</v>
      </c>
      <c r="J67" s="33">
        <f t="shared" si="25"/>
        <v>0.16735628450795711</v>
      </c>
      <c r="L67" s="33">
        <f t="shared" si="26"/>
        <v>0.11302373420792176</v>
      </c>
      <c r="M67" s="33">
        <f t="shared" si="27"/>
        <v>0.29202973083118244</v>
      </c>
      <c r="N67" s="33">
        <f t="shared" si="28"/>
        <v>0.58134254497467452</v>
      </c>
      <c r="O67" s="34">
        <f t="shared" si="29"/>
        <v>0.98639601001377875</v>
      </c>
    </row>
    <row r="68" spans="1:1025" x14ac:dyDescent="0.3">
      <c r="B68" s="30" t="s">
        <v>139</v>
      </c>
      <c r="C68" s="32">
        <v>10.55</v>
      </c>
      <c r="D68" s="33">
        <f t="shared" si="22"/>
        <v>9.6788990825688079E-2</v>
      </c>
      <c r="E68" s="32">
        <v>13.42</v>
      </c>
      <c r="F68" s="33">
        <f t="shared" si="23"/>
        <v>0.1109090909090909</v>
      </c>
      <c r="G68" s="32">
        <v>41.62</v>
      </c>
      <c r="H68" s="33">
        <f t="shared" si="24"/>
        <v>0.10590330788804071</v>
      </c>
      <c r="I68" s="32">
        <v>332.69</v>
      </c>
      <c r="J68" s="33">
        <f t="shared" si="25"/>
        <v>0.10805131536213056</v>
      </c>
      <c r="L68" s="33">
        <f t="shared" si="26"/>
        <v>0.12684481048423457</v>
      </c>
      <c r="M68" s="33">
        <f t="shared" si="27"/>
        <v>0.36304066849018607</v>
      </c>
      <c r="N68" s="33">
        <f t="shared" si="28"/>
        <v>0.50040578316150164</v>
      </c>
      <c r="O68" s="34">
        <f t="shared" si="29"/>
        <v>0.99029126213592233</v>
      </c>
    </row>
    <row r="69" spans="1:1025" x14ac:dyDescent="0.3">
      <c r="B69" s="30" t="s">
        <v>140</v>
      </c>
      <c r="C69" s="32">
        <v>13.61</v>
      </c>
      <c r="D69" s="33">
        <f t="shared" si="22"/>
        <v>0.12486238532110092</v>
      </c>
      <c r="E69" s="32">
        <v>12.77</v>
      </c>
      <c r="F69" s="33">
        <f t="shared" si="23"/>
        <v>0.10553719008264463</v>
      </c>
      <c r="G69" s="32">
        <v>67.56</v>
      </c>
      <c r="H69" s="33">
        <f t="shared" si="24"/>
        <v>0.1719083969465649</v>
      </c>
      <c r="I69" s="32">
        <v>441.92</v>
      </c>
      <c r="J69" s="33">
        <f t="shared" si="25"/>
        <v>0.1435271191945437</v>
      </c>
      <c r="L69" s="33">
        <f t="shared" si="26"/>
        <v>0.12318971759594496</v>
      </c>
      <c r="M69" s="33">
        <f t="shared" si="27"/>
        <v>0.26006969587255607</v>
      </c>
      <c r="N69" s="33">
        <f t="shared" si="28"/>
        <v>0.61151339608979005</v>
      </c>
      <c r="O69" s="34">
        <f t="shared" si="29"/>
        <v>0.99477280955829106</v>
      </c>
    </row>
    <row r="70" spans="1:1025" x14ac:dyDescent="0.3">
      <c r="B70" s="30" t="s">
        <v>141</v>
      </c>
      <c r="C70" s="32">
        <v>12.13</v>
      </c>
      <c r="D70" s="33">
        <f t="shared" si="22"/>
        <v>0.11128440366972478</v>
      </c>
      <c r="E70" s="32">
        <v>8.1300000000000008</v>
      </c>
      <c r="F70" s="33">
        <f t="shared" si="23"/>
        <v>6.7190082644628099E-2</v>
      </c>
      <c r="G70" s="32">
        <v>57.53</v>
      </c>
      <c r="H70" s="33">
        <f t="shared" si="24"/>
        <v>0.14638676844783716</v>
      </c>
      <c r="I70" s="32">
        <v>364.84</v>
      </c>
      <c r="J70" s="33">
        <f t="shared" si="25"/>
        <v>0.11849301721338096</v>
      </c>
      <c r="L70" s="33">
        <f t="shared" si="26"/>
        <v>0.13298980374958888</v>
      </c>
      <c r="M70" s="33">
        <f t="shared" si="27"/>
        <v>0.200553667361035</v>
      </c>
      <c r="N70" s="33">
        <f t="shared" si="28"/>
        <v>0.63074224317509053</v>
      </c>
      <c r="O70" s="34">
        <f t="shared" si="29"/>
        <v>0.96428571428571441</v>
      </c>
    </row>
    <row r="71" spans="1:1025" x14ac:dyDescent="0.3">
      <c r="B71" s="30" t="s">
        <v>142</v>
      </c>
      <c r="C71" s="32">
        <v>19.489999999999998</v>
      </c>
      <c r="D71" s="33">
        <f t="shared" si="22"/>
        <v>0.17880733944954127</v>
      </c>
      <c r="E71" s="32">
        <v>14.83</v>
      </c>
      <c r="F71" s="33">
        <f t="shared" si="23"/>
        <v>0.12256198347107439</v>
      </c>
      <c r="G71" s="32">
        <v>28.6</v>
      </c>
      <c r="H71" s="33">
        <f t="shared" si="24"/>
        <v>7.2773536895674298E-2</v>
      </c>
      <c r="I71" s="32">
        <v>341.27</v>
      </c>
      <c r="J71" s="33">
        <f t="shared" si="25"/>
        <v>0.11083793439428385</v>
      </c>
      <c r="L71" s="33">
        <f t="shared" si="26"/>
        <v>0.22844082398101209</v>
      </c>
      <c r="M71" s="33">
        <f t="shared" si="27"/>
        <v>0.39109795762885691</v>
      </c>
      <c r="N71" s="33">
        <f t="shared" si="28"/>
        <v>0.3352184487356053</v>
      </c>
      <c r="O71" s="34">
        <f t="shared" si="29"/>
        <v>0.95475723034547433</v>
      </c>
    </row>
    <row r="72" spans="1:1025" x14ac:dyDescent="0.3">
      <c r="B72" s="30" t="s">
        <v>143</v>
      </c>
      <c r="C72" s="32">
        <v>9.4700000000000006</v>
      </c>
      <c r="D72" s="33">
        <f t="shared" si="22"/>
        <v>8.688073394495413E-2</v>
      </c>
      <c r="E72" s="32">
        <v>10.89</v>
      </c>
      <c r="F72" s="33">
        <f t="shared" si="23"/>
        <v>9.0000000000000011E-2</v>
      </c>
      <c r="G72" s="32">
        <v>34.32</v>
      </c>
      <c r="H72" s="33">
        <f t="shared" si="24"/>
        <v>8.7328244274809161E-2</v>
      </c>
      <c r="I72" s="32">
        <v>276.86</v>
      </c>
      <c r="J72" s="33">
        <f t="shared" si="25"/>
        <v>8.9918804806755445E-2</v>
      </c>
      <c r="L72" s="33">
        <f t="shared" si="26"/>
        <v>0.13682005345662068</v>
      </c>
      <c r="M72" s="33">
        <f t="shared" si="27"/>
        <v>0.35400563461677381</v>
      </c>
      <c r="N72" s="33">
        <f t="shared" si="28"/>
        <v>0.49584627609622189</v>
      </c>
      <c r="O72" s="34">
        <f t="shared" si="29"/>
        <v>0.98667196416961644</v>
      </c>
    </row>
    <row r="73" spans="1:1025" s="43" customFormat="1" x14ac:dyDescent="0.3">
      <c r="A73" s="39"/>
      <c r="B73" s="35" t="s">
        <v>131</v>
      </c>
      <c r="C73" s="36">
        <v>14.07</v>
      </c>
      <c r="D73" s="37">
        <f>SUM(D53:D72)/20</f>
        <v>0.12905504587155964</v>
      </c>
      <c r="E73" s="36">
        <v>12.87</v>
      </c>
      <c r="F73" s="37">
        <f>SUM(F53:F72)/20</f>
        <v>0.10635123966942148</v>
      </c>
      <c r="G73" s="36">
        <v>50.8</v>
      </c>
      <c r="H73" s="37">
        <f>SUM(H53:H72)/20</f>
        <v>0.12925063613231552</v>
      </c>
      <c r="I73" s="36">
        <v>382.39</v>
      </c>
      <c r="J73" s="37">
        <f>SUM(J53:J72)/20</f>
        <v>0.12419324455992205</v>
      </c>
      <c r="K73" s="39"/>
      <c r="L73" s="37">
        <f t="shared" si="26"/>
        <v>0.14717958105598997</v>
      </c>
      <c r="M73" s="37">
        <f t="shared" si="27"/>
        <v>0.30291064096864456</v>
      </c>
      <c r="N73" s="37">
        <f t="shared" si="28"/>
        <v>0.53139464944166948</v>
      </c>
      <c r="O73" s="40">
        <f t="shared" si="29"/>
        <v>0.98148487146630403</v>
      </c>
      <c r="P73" s="39"/>
      <c r="Q73" s="39"/>
      <c r="R73" s="42"/>
      <c r="S73" s="42"/>
      <c r="T73" s="42"/>
      <c r="U73" s="42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9"/>
      <c r="LP73" s="39"/>
      <c r="LQ73" s="39"/>
      <c r="LR73" s="39"/>
      <c r="LS73" s="39"/>
      <c r="LT73" s="39"/>
      <c r="LU73" s="39"/>
      <c r="LV73" s="39"/>
      <c r="LW73" s="39"/>
      <c r="LX73" s="39"/>
      <c r="LY73" s="39"/>
      <c r="LZ73" s="39"/>
      <c r="MA73" s="39"/>
      <c r="MB73" s="39"/>
      <c r="MC73" s="39"/>
      <c r="MD73" s="39"/>
      <c r="ME73" s="39"/>
      <c r="MF73" s="39"/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9"/>
      <c r="NL73" s="39"/>
      <c r="NM73" s="39"/>
      <c r="NN73" s="39"/>
      <c r="NO73" s="39"/>
      <c r="NP73" s="39"/>
      <c r="NQ73" s="39"/>
      <c r="NR73" s="39"/>
      <c r="NS73" s="39"/>
      <c r="NT73" s="39"/>
      <c r="NU73" s="39"/>
      <c r="NV73" s="39"/>
      <c r="NW73" s="39"/>
      <c r="NX73" s="39"/>
      <c r="NY73" s="39"/>
      <c r="NZ73" s="39"/>
      <c r="OA73" s="39"/>
      <c r="OB73" s="39"/>
      <c r="OC73" s="39"/>
      <c r="OD73" s="39"/>
      <c r="OE73" s="39"/>
      <c r="OF73" s="39"/>
      <c r="OG73" s="39"/>
      <c r="OH73" s="39"/>
      <c r="OI73" s="39"/>
      <c r="OJ73" s="39"/>
      <c r="OK73" s="39"/>
      <c r="OL73" s="39"/>
      <c r="OM73" s="39"/>
      <c r="ON73" s="39"/>
      <c r="OO73" s="39"/>
      <c r="OP73" s="39"/>
      <c r="OQ73" s="39"/>
      <c r="OR73" s="39"/>
      <c r="OS73" s="39"/>
      <c r="OT73" s="39"/>
      <c r="OU73" s="39"/>
      <c r="OV73" s="39"/>
      <c r="OW73" s="39"/>
      <c r="OX73" s="39"/>
      <c r="OY73" s="39"/>
      <c r="OZ73" s="39"/>
      <c r="PA73" s="39"/>
      <c r="PB73" s="39"/>
      <c r="PC73" s="39"/>
      <c r="PD73" s="39"/>
      <c r="PE73" s="39"/>
      <c r="PF73" s="39"/>
      <c r="PG73" s="39"/>
      <c r="PH73" s="39"/>
      <c r="PI73" s="39"/>
      <c r="PJ73" s="39"/>
      <c r="PK73" s="39"/>
      <c r="PL73" s="39"/>
      <c r="PM73" s="39"/>
      <c r="PN73" s="39"/>
      <c r="PO73" s="39"/>
      <c r="PP73" s="39"/>
      <c r="PQ73" s="39"/>
      <c r="PR73" s="39"/>
      <c r="PS73" s="39"/>
      <c r="PT73" s="39"/>
      <c r="PU73" s="39"/>
      <c r="PV73" s="39"/>
      <c r="PW73" s="39"/>
      <c r="PX73" s="39"/>
      <c r="PY73" s="39"/>
      <c r="PZ73" s="39"/>
      <c r="QA73" s="39"/>
      <c r="QB73" s="39"/>
      <c r="QC73" s="39"/>
      <c r="QD73" s="39"/>
      <c r="QE73" s="39"/>
      <c r="QF73" s="39"/>
      <c r="QG73" s="39"/>
      <c r="QH73" s="39"/>
      <c r="QI73" s="39"/>
      <c r="QJ73" s="39"/>
      <c r="QK73" s="39"/>
      <c r="QL73" s="39"/>
      <c r="QM73" s="39"/>
      <c r="QN73" s="39"/>
      <c r="QO73" s="39"/>
      <c r="QP73" s="39"/>
      <c r="QQ73" s="39"/>
      <c r="QR73" s="39"/>
      <c r="QS73" s="39"/>
      <c r="QT73" s="39"/>
      <c r="QU73" s="39"/>
      <c r="QV73" s="39"/>
      <c r="QW73" s="39"/>
      <c r="QX73" s="39"/>
      <c r="QY73" s="39"/>
      <c r="QZ73" s="39"/>
      <c r="RA73" s="39"/>
      <c r="RB73" s="39"/>
      <c r="RC73" s="39"/>
      <c r="RD73" s="39"/>
      <c r="RE73" s="39"/>
      <c r="RF73" s="39"/>
      <c r="RG73" s="39"/>
      <c r="RH73" s="39"/>
      <c r="RI73" s="39"/>
      <c r="RJ73" s="39"/>
      <c r="RK73" s="39"/>
      <c r="RL73" s="39"/>
      <c r="RM73" s="39"/>
      <c r="RN73" s="39"/>
      <c r="RO73" s="39"/>
      <c r="RP73" s="39"/>
      <c r="RQ73" s="39"/>
      <c r="RR73" s="39"/>
      <c r="RS73" s="39"/>
      <c r="RT73" s="39"/>
      <c r="RU73" s="39"/>
      <c r="RV73" s="39"/>
      <c r="RW73" s="39"/>
      <c r="RX73" s="39"/>
      <c r="RY73" s="39"/>
      <c r="RZ73" s="39"/>
      <c r="SA73" s="39"/>
      <c r="SB73" s="39"/>
      <c r="SC73" s="39"/>
      <c r="SD73" s="39"/>
      <c r="SE73" s="39"/>
      <c r="SF73" s="39"/>
      <c r="SG73" s="39"/>
      <c r="SH73" s="39"/>
      <c r="SI73" s="39"/>
      <c r="SJ73" s="39"/>
      <c r="SK73" s="39"/>
      <c r="SL73" s="39"/>
      <c r="SM73" s="39"/>
      <c r="SN73" s="39"/>
      <c r="SO73" s="39"/>
      <c r="SP73" s="39"/>
      <c r="SQ73" s="39"/>
      <c r="SR73" s="39"/>
      <c r="SS73" s="39"/>
      <c r="ST73" s="39"/>
      <c r="SU73" s="39"/>
      <c r="SV73" s="39"/>
      <c r="SW73" s="39"/>
      <c r="SX73" s="39"/>
      <c r="SY73" s="39"/>
      <c r="SZ73" s="39"/>
      <c r="TA73" s="39"/>
      <c r="TB73" s="39"/>
      <c r="TC73" s="39"/>
      <c r="TD73" s="39"/>
      <c r="TE73" s="39"/>
      <c r="TF73" s="39"/>
      <c r="TG73" s="39"/>
      <c r="TH73" s="39"/>
      <c r="TI73" s="39"/>
      <c r="TJ73" s="39"/>
      <c r="TK73" s="39"/>
      <c r="TL73" s="39"/>
      <c r="TM73" s="39"/>
      <c r="TN73" s="39"/>
      <c r="TO73" s="39"/>
      <c r="TP73" s="39"/>
      <c r="TQ73" s="39"/>
      <c r="TR73" s="39"/>
      <c r="TS73" s="39"/>
      <c r="TT73" s="39"/>
      <c r="TU73" s="39"/>
      <c r="TV73" s="39"/>
      <c r="TW73" s="39"/>
      <c r="TX73" s="39"/>
      <c r="TY73" s="39"/>
      <c r="TZ73" s="39"/>
      <c r="UA73" s="39"/>
      <c r="UB73" s="39"/>
      <c r="UC73" s="39"/>
      <c r="UD73" s="39"/>
      <c r="UE73" s="39"/>
      <c r="UF73" s="39"/>
      <c r="UG73" s="39"/>
      <c r="UH73" s="39"/>
      <c r="UI73" s="39"/>
      <c r="UJ73" s="39"/>
      <c r="UK73" s="39"/>
      <c r="UL73" s="39"/>
      <c r="UM73" s="39"/>
      <c r="UN73" s="39"/>
      <c r="UO73" s="39"/>
      <c r="UP73" s="39"/>
      <c r="UQ73" s="39"/>
      <c r="UR73" s="39"/>
      <c r="US73" s="39"/>
      <c r="UT73" s="39"/>
      <c r="UU73" s="39"/>
      <c r="UV73" s="39"/>
      <c r="UW73" s="39"/>
      <c r="UX73" s="39"/>
      <c r="UY73" s="39"/>
      <c r="UZ73" s="39"/>
      <c r="VA73" s="39"/>
      <c r="VB73" s="39"/>
      <c r="VC73" s="39"/>
      <c r="VD73" s="39"/>
      <c r="VE73" s="39"/>
      <c r="VF73" s="39"/>
      <c r="VG73" s="39"/>
      <c r="VH73" s="39"/>
      <c r="VI73" s="39"/>
      <c r="VJ73" s="39"/>
      <c r="VK73" s="39"/>
      <c r="VL73" s="39"/>
      <c r="VM73" s="39"/>
      <c r="VN73" s="39"/>
      <c r="VO73" s="39"/>
      <c r="VP73" s="39"/>
      <c r="VQ73" s="39"/>
      <c r="VR73" s="39"/>
      <c r="VS73" s="39"/>
      <c r="VT73" s="39"/>
      <c r="VU73" s="39"/>
      <c r="VV73" s="39"/>
      <c r="VW73" s="39"/>
      <c r="VX73" s="39"/>
      <c r="VY73" s="39"/>
      <c r="VZ73" s="39"/>
      <c r="WA73" s="39"/>
      <c r="WB73" s="39"/>
      <c r="WC73" s="39"/>
      <c r="WD73" s="39"/>
      <c r="WE73" s="39"/>
      <c r="WF73" s="39"/>
      <c r="WG73" s="39"/>
      <c r="WH73" s="39"/>
      <c r="WI73" s="39"/>
      <c r="WJ73" s="39"/>
      <c r="WK73" s="39"/>
      <c r="WL73" s="39"/>
      <c r="WM73" s="39"/>
      <c r="WN73" s="39"/>
      <c r="WO73" s="39"/>
      <c r="WP73" s="39"/>
      <c r="WQ73" s="39"/>
      <c r="WR73" s="39"/>
      <c r="WS73" s="39"/>
      <c r="WT73" s="39"/>
      <c r="WU73" s="39"/>
      <c r="WV73" s="39"/>
      <c r="WW73" s="39"/>
      <c r="WX73" s="39"/>
      <c r="WY73" s="39"/>
      <c r="WZ73" s="39"/>
      <c r="XA73" s="39"/>
      <c r="XB73" s="39"/>
      <c r="XC73" s="39"/>
      <c r="XD73" s="39"/>
      <c r="XE73" s="39"/>
      <c r="XF73" s="39"/>
      <c r="XG73" s="39"/>
      <c r="XH73" s="39"/>
      <c r="XI73" s="39"/>
      <c r="XJ73" s="39"/>
      <c r="XK73" s="39"/>
      <c r="XL73" s="39"/>
      <c r="XM73" s="39"/>
      <c r="XN73" s="39"/>
      <c r="XO73" s="39"/>
      <c r="XP73" s="39"/>
      <c r="XQ73" s="39"/>
      <c r="XR73" s="39"/>
      <c r="XS73" s="39"/>
      <c r="XT73" s="39"/>
      <c r="XU73" s="39"/>
      <c r="XV73" s="39"/>
      <c r="XW73" s="39"/>
      <c r="XX73" s="39"/>
      <c r="XY73" s="39"/>
      <c r="XZ73" s="39"/>
      <c r="YA73" s="39"/>
      <c r="YB73" s="39"/>
      <c r="YC73" s="39"/>
      <c r="YD73" s="39"/>
      <c r="YE73" s="39"/>
      <c r="YF73" s="39"/>
      <c r="YG73" s="39"/>
      <c r="YH73" s="39"/>
      <c r="YI73" s="39"/>
      <c r="YJ73" s="39"/>
      <c r="YK73" s="39"/>
      <c r="YL73" s="39"/>
      <c r="YM73" s="39"/>
      <c r="YN73" s="39"/>
      <c r="YO73" s="39"/>
      <c r="YP73" s="39"/>
      <c r="YQ73" s="39"/>
      <c r="YR73" s="39"/>
      <c r="YS73" s="39"/>
      <c r="YT73" s="39"/>
      <c r="YU73" s="39"/>
      <c r="YV73" s="39"/>
      <c r="YW73" s="39"/>
      <c r="YX73" s="39"/>
      <c r="YY73" s="39"/>
      <c r="YZ73" s="39"/>
      <c r="ZA73" s="39"/>
      <c r="ZB73" s="39"/>
      <c r="ZC73" s="39"/>
      <c r="ZD73" s="39"/>
      <c r="ZE73" s="39"/>
      <c r="ZF73" s="39"/>
      <c r="ZG73" s="39"/>
      <c r="ZH73" s="39"/>
      <c r="ZI73" s="39"/>
      <c r="ZJ73" s="39"/>
      <c r="ZK73" s="39"/>
      <c r="ZL73" s="39"/>
      <c r="ZM73" s="39"/>
      <c r="ZN73" s="39"/>
      <c r="ZO73" s="39"/>
      <c r="ZP73" s="39"/>
      <c r="ZQ73" s="39"/>
      <c r="ZR73" s="39"/>
      <c r="ZS73" s="39"/>
      <c r="ZT73" s="39"/>
      <c r="ZU73" s="39"/>
      <c r="ZV73" s="39"/>
      <c r="ZW73" s="39"/>
      <c r="ZX73" s="39"/>
      <c r="ZY73" s="39"/>
      <c r="ZZ73" s="39"/>
      <c r="AAA73" s="39"/>
      <c r="AAB73" s="39"/>
      <c r="AAC73" s="39"/>
      <c r="AAD73" s="39"/>
      <c r="AAE73" s="39"/>
      <c r="AAF73" s="39"/>
      <c r="AAG73" s="39"/>
      <c r="AAH73" s="39"/>
      <c r="AAI73" s="39"/>
      <c r="AAJ73" s="39"/>
      <c r="AAK73" s="39"/>
      <c r="AAL73" s="39"/>
      <c r="AAM73" s="39"/>
      <c r="AAN73" s="39"/>
      <c r="AAO73" s="39"/>
      <c r="AAP73" s="39"/>
      <c r="AAQ73" s="39"/>
      <c r="AAR73" s="39"/>
      <c r="AAS73" s="39"/>
      <c r="AAT73" s="39"/>
      <c r="AAU73" s="39"/>
      <c r="AAV73" s="39"/>
      <c r="AAW73" s="39"/>
      <c r="AAX73" s="39"/>
      <c r="AAY73" s="39"/>
      <c r="AAZ73" s="39"/>
      <c r="ABA73" s="39"/>
      <c r="ABB73" s="39"/>
      <c r="ABC73" s="39"/>
      <c r="ABD73" s="39"/>
      <c r="ABE73" s="39"/>
      <c r="ABF73" s="39"/>
      <c r="ABG73" s="39"/>
      <c r="ABH73" s="39"/>
      <c r="ABI73" s="39"/>
      <c r="ABJ73" s="39"/>
      <c r="ABK73" s="39"/>
      <c r="ABL73" s="39"/>
      <c r="ABM73" s="39"/>
      <c r="ABN73" s="39"/>
      <c r="ABO73" s="39"/>
      <c r="ABP73" s="39"/>
      <c r="ABQ73" s="39"/>
      <c r="ABR73" s="39"/>
      <c r="ABS73" s="39"/>
      <c r="ABT73" s="39"/>
      <c r="ABU73" s="39"/>
      <c r="ABV73" s="39"/>
      <c r="ABW73" s="39"/>
      <c r="ABX73" s="39"/>
      <c r="ABY73" s="39"/>
      <c r="ABZ73" s="39"/>
      <c r="ACA73" s="39"/>
      <c r="ACB73" s="39"/>
      <c r="ACC73" s="39"/>
      <c r="ACD73" s="39"/>
      <c r="ACE73" s="39"/>
      <c r="ACF73" s="39"/>
      <c r="ACG73" s="39"/>
      <c r="ACH73" s="39"/>
      <c r="ACI73" s="39"/>
      <c r="ACJ73" s="39"/>
      <c r="ACK73" s="39"/>
      <c r="ACL73" s="39"/>
      <c r="ACM73" s="39"/>
      <c r="ACN73" s="39"/>
      <c r="ACO73" s="39"/>
      <c r="ACP73" s="39"/>
      <c r="ACQ73" s="39"/>
      <c r="ACR73" s="39"/>
      <c r="ACS73" s="39"/>
      <c r="ACT73" s="39"/>
      <c r="ACU73" s="39"/>
      <c r="ACV73" s="39"/>
      <c r="ACW73" s="39"/>
      <c r="ACX73" s="39"/>
      <c r="ACY73" s="39"/>
      <c r="ACZ73" s="39"/>
      <c r="ADA73" s="39"/>
      <c r="ADB73" s="39"/>
      <c r="ADC73" s="39"/>
      <c r="ADD73" s="39"/>
      <c r="ADE73" s="39"/>
      <c r="ADF73" s="39"/>
      <c r="ADG73" s="39"/>
      <c r="ADH73" s="39"/>
      <c r="ADI73" s="39"/>
      <c r="ADJ73" s="39"/>
      <c r="ADK73" s="39"/>
      <c r="ADL73" s="39"/>
      <c r="ADM73" s="39"/>
      <c r="ADN73" s="39"/>
      <c r="ADO73" s="39"/>
      <c r="ADP73" s="39"/>
      <c r="ADQ73" s="39"/>
      <c r="ADR73" s="39"/>
      <c r="ADS73" s="39"/>
      <c r="ADT73" s="39"/>
      <c r="ADU73" s="39"/>
      <c r="ADV73" s="39"/>
      <c r="ADW73" s="39"/>
      <c r="ADX73" s="39"/>
      <c r="ADY73" s="39"/>
      <c r="ADZ73" s="39"/>
      <c r="AEA73" s="39"/>
      <c r="AEB73" s="39"/>
      <c r="AEC73" s="39"/>
      <c r="AED73" s="39"/>
      <c r="AEE73" s="39"/>
      <c r="AEF73" s="39"/>
      <c r="AEG73" s="39"/>
      <c r="AEH73" s="39"/>
      <c r="AEI73" s="39"/>
      <c r="AEJ73" s="39"/>
      <c r="AEK73" s="39"/>
      <c r="AEL73" s="39"/>
      <c r="AEM73" s="39"/>
      <c r="AEN73" s="39"/>
      <c r="AEO73" s="39"/>
      <c r="AEP73" s="39"/>
      <c r="AEQ73" s="39"/>
      <c r="AER73" s="39"/>
      <c r="AES73" s="39"/>
      <c r="AET73" s="39"/>
      <c r="AEU73" s="39"/>
      <c r="AEV73" s="39"/>
      <c r="AEW73" s="39"/>
      <c r="AEX73" s="39"/>
      <c r="AEY73" s="39"/>
      <c r="AEZ73" s="39"/>
      <c r="AFA73" s="39"/>
      <c r="AFB73" s="39"/>
      <c r="AFC73" s="39"/>
      <c r="AFD73" s="39"/>
      <c r="AFE73" s="39"/>
      <c r="AFF73" s="39"/>
      <c r="AFG73" s="39"/>
      <c r="AFH73" s="39"/>
      <c r="AFI73" s="39"/>
      <c r="AFJ73" s="39"/>
      <c r="AFK73" s="39"/>
      <c r="AFL73" s="39"/>
      <c r="AFM73" s="39"/>
      <c r="AFN73" s="39"/>
      <c r="AFO73" s="39"/>
      <c r="AFP73" s="39"/>
      <c r="AFQ73" s="39"/>
      <c r="AFR73" s="39"/>
      <c r="AFS73" s="39"/>
      <c r="AFT73" s="39"/>
      <c r="AFU73" s="39"/>
      <c r="AFV73" s="39"/>
      <c r="AFW73" s="39"/>
      <c r="AFX73" s="39"/>
      <c r="AFY73" s="39"/>
      <c r="AFZ73" s="39"/>
      <c r="AGA73" s="39"/>
      <c r="AGB73" s="39"/>
      <c r="AGC73" s="39"/>
      <c r="AGD73" s="39"/>
      <c r="AGE73" s="39"/>
      <c r="AGF73" s="39"/>
      <c r="AGG73" s="39"/>
      <c r="AGH73" s="39"/>
      <c r="AGI73" s="39"/>
      <c r="AGJ73" s="39"/>
      <c r="AGK73" s="39"/>
      <c r="AGL73" s="39"/>
      <c r="AGM73" s="39"/>
      <c r="AGN73" s="39"/>
      <c r="AGO73" s="39"/>
      <c r="AGP73" s="39"/>
      <c r="AGQ73" s="39"/>
      <c r="AGR73" s="39"/>
      <c r="AGS73" s="39"/>
      <c r="AGT73" s="39"/>
      <c r="AGU73" s="39"/>
      <c r="AGV73" s="39"/>
      <c r="AGW73" s="39"/>
      <c r="AGX73" s="39"/>
      <c r="AGY73" s="39"/>
      <c r="AGZ73" s="39"/>
      <c r="AHA73" s="39"/>
      <c r="AHB73" s="39"/>
      <c r="AHC73" s="39"/>
      <c r="AHD73" s="39"/>
      <c r="AHE73" s="39"/>
      <c r="AHF73" s="39"/>
      <c r="AHG73" s="39"/>
      <c r="AHH73" s="39"/>
      <c r="AHI73" s="39"/>
      <c r="AHJ73" s="39"/>
      <c r="AHK73" s="39"/>
      <c r="AHL73" s="39"/>
      <c r="AHM73" s="39"/>
      <c r="AHN73" s="39"/>
      <c r="AHO73" s="39"/>
      <c r="AHP73" s="39"/>
      <c r="AHQ73" s="39"/>
      <c r="AHR73" s="39"/>
      <c r="AHS73" s="39"/>
      <c r="AHT73" s="39"/>
      <c r="AHU73" s="39"/>
      <c r="AHV73" s="39"/>
      <c r="AHW73" s="39"/>
      <c r="AHX73" s="39"/>
      <c r="AHY73" s="39"/>
      <c r="AHZ73" s="39"/>
      <c r="AIA73" s="39"/>
      <c r="AIB73" s="39"/>
      <c r="AIC73" s="39"/>
      <c r="AID73" s="39"/>
      <c r="AIE73" s="39"/>
      <c r="AIF73" s="39"/>
      <c r="AIG73" s="39"/>
      <c r="AIH73" s="39"/>
      <c r="AII73" s="39"/>
      <c r="AIJ73" s="39"/>
      <c r="AIK73" s="39"/>
      <c r="AIL73" s="39"/>
      <c r="AIM73" s="39"/>
      <c r="AIN73" s="39"/>
      <c r="AIO73" s="39"/>
      <c r="AIP73" s="39"/>
      <c r="AIQ73" s="39"/>
      <c r="AIR73" s="39"/>
      <c r="AIS73" s="39"/>
      <c r="AIT73" s="39"/>
      <c r="AIU73" s="39"/>
      <c r="AIV73" s="39"/>
      <c r="AIW73" s="39"/>
      <c r="AIX73" s="39"/>
      <c r="AIY73" s="39"/>
      <c r="AIZ73" s="39"/>
      <c r="AJA73" s="39"/>
      <c r="AJB73" s="39"/>
      <c r="AJC73" s="39"/>
      <c r="AJD73" s="39"/>
      <c r="AJE73" s="39"/>
      <c r="AJF73" s="39"/>
      <c r="AJG73" s="39"/>
      <c r="AJH73" s="39"/>
      <c r="AJI73" s="39"/>
      <c r="AJJ73" s="39"/>
      <c r="AJK73" s="39"/>
      <c r="AJL73" s="39"/>
      <c r="AJM73" s="39"/>
      <c r="AJN73" s="39"/>
      <c r="AJO73" s="39"/>
      <c r="AJP73" s="39"/>
      <c r="AJQ73" s="39"/>
      <c r="AJR73" s="39"/>
      <c r="AJS73" s="39"/>
      <c r="AJT73" s="39"/>
      <c r="AJU73" s="39"/>
      <c r="AJV73" s="39"/>
      <c r="AJW73" s="39"/>
      <c r="AJX73" s="39"/>
      <c r="AJY73" s="39"/>
      <c r="AJZ73" s="39"/>
      <c r="AKA73" s="39"/>
      <c r="AKB73" s="39"/>
      <c r="AKC73" s="39"/>
      <c r="AKD73" s="39"/>
      <c r="AKE73" s="39"/>
      <c r="AKF73" s="39"/>
      <c r="AKG73" s="39"/>
      <c r="AKH73" s="39"/>
      <c r="AKI73" s="39"/>
      <c r="AKJ73" s="39"/>
      <c r="AKK73" s="39"/>
      <c r="AKL73" s="39"/>
      <c r="AKM73" s="39"/>
      <c r="AKN73" s="39"/>
      <c r="AKO73" s="39"/>
      <c r="AKP73" s="39"/>
      <c r="AKQ73" s="39"/>
      <c r="AKR73" s="39"/>
      <c r="AKS73" s="39"/>
      <c r="AKT73" s="39"/>
      <c r="AKU73" s="39"/>
      <c r="AKV73" s="39"/>
      <c r="AKW73" s="39"/>
      <c r="AKX73" s="39"/>
      <c r="AKY73" s="39"/>
      <c r="AKZ73" s="39"/>
      <c r="ALA73" s="39"/>
      <c r="ALB73" s="39"/>
      <c r="ALC73" s="39"/>
      <c r="ALD73" s="39"/>
      <c r="ALE73" s="39"/>
      <c r="ALF73" s="39"/>
      <c r="ALG73" s="39"/>
      <c r="ALH73" s="39"/>
      <c r="ALI73" s="39"/>
      <c r="ALJ73" s="39"/>
      <c r="ALK73" s="39"/>
      <c r="ALL73" s="39"/>
      <c r="ALM73" s="39"/>
      <c r="ALN73" s="39"/>
      <c r="ALO73" s="39"/>
      <c r="ALP73" s="39"/>
      <c r="ALQ73" s="39"/>
      <c r="ALR73" s="39"/>
      <c r="ALS73" s="39"/>
      <c r="ALT73" s="39"/>
      <c r="ALU73" s="39"/>
      <c r="ALV73" s="39"/>
      <c r="ALW73" s="39"/>
      <c r="ALX73" s="39"/>
      <c r="ALY73" s="39"/>
      <c r="ALZ73" s="39"/>
      <c r="AMA73" s="39"/>
      <c r="AMB73" s="39"/>
      <c r="AMC73" s="39"/>
      <c r="AMD73" s="39"/>
      <c r="AME73" s="39"/>
      <c r="AMF73" s="39"/>
      <c r="AMG73" s="39"/>
      <c r="AMH73" s="39"/>
      <c r="AMI73" s="39"/>
      <c r="AMJ73" s="39"/>
      <c r="AMK73" s="39"/>
    </row>
  </sheetData>
  <mergeCells count="14">
    <mergeCell ref="I4:J4"/>
    <mergeCell ref="B5:J5"/>
    <mergeCell ref="B28:J28"/>
    <mergeCell ref="B51:J51"/>
    <mergeCell ref="B2:O2"/>
    <mergeCell ref="B3:B4"/>
    <mergeCell ref="C3:D3"/>
    <mergeCell ref="E3:F3"/>
    <mergeCell ref="G3:H3"/>
    <mergeCell ref="I3:J3"/>
    <mergeCell ref="L3:O3"/>
    <mergeCell ref="C4:D4"/>
    <mergeCell ref="E4:F4"/>
    <mergeCell ref="G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2" manualBreakCount="2">
    <brk id="27" max="14" man="1"/>
    <brk id="5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0"/>
  <sheetViews>
    <sheetView topLeftCell="Q1" zoomScale="73" zoomScaleNormal="73" workbookViewId="0">
      <selection activeCell="V2" sqref="V2:AA2"/>
    </sheetView>
  </sheetViews>
  <sheetFormatPr defaultRowHeight="16.5" x14ac:dyDescent="0.3"/>
  <cols>
    <col min="1" max="1" width="30.28515625" style="103" customWidth="1"/>
    <col min="2" max="2" width="9.42578125" style="103" customWidth="1"/>
    <col min="3" max="3" width="13" style="103" customWidth="1"/>
    <col min="4" max="4" width="14" style="103" customWidth="1"/>
    <col min="5" max="6" width="14.140625" style="103" customWidth="1"/>
    <col min="7" max="7" width="4.28515625" style="103" customWidth="1"/>
    <col min="8" max="8" width="30.140625" style="103" customWidth="1"/>
    <col min="9" max="9" width="12.5703125" style="103" customWidth="1"/>
    <col min="10" max="10" width="13.85546875" style="103" customWidth="1"/>
    <col min="11" max="11" width="17.5703125" style="103" customWidth="1"/>
    <col min="12" max="13" width="14.7109375" style="103" customWidth="1"/>
    <col min="14" max="14" width="4.28515625" style="103" customWidth="1"/>
    <col min="15" max="15" width="29" style="103" customWidth="1"/>
    <col min="16" max="16" width="14.5703125" style="103" customWidth="1"/>
    <col min="17" max="17" width="14.7109375" style="103" customWidth="1"/>
    <col min="18" max="18" width="15.85546875" style="103" customWidth="1"/>
    <col min="19" max="20" width="14" style="103" customWidth="1"/>
    <col min="21" max="21" width="4.42578125" style="103" customWidth="1"/>
    <col min="22" max="22" width="23.5703125" style="103" customWidth="1"/>
    <col min="23" max="23" width="9.7109375" style="103" customWidth="1"/>
    <col min="24" max="24" width="11.85546875" style="103" customWidth="1"/>
    <col min="25" max="25" width="13.28515625" style="103" customWidth="1"/>
    <col min="26" max="27" width="13.7109375" style="103" customWidth="1"/>
    <col min="28" max="29" width="9.7109375" style="103" customWidth="1"/>
    <col min="30" max="30" width="14.7109375" style="103" customWidth="1"/>
    <col min="31" max="256" width="9.5703125" style="103" customWidth="1"/>
    <col min="257" max="257" width="30.28515625" style="103" customWidth="1"/>
    <col min="258" max="258" width="9.42578125" style="103" customWidth="1"/>
    <col min="259" max="259" width="13" style="103" customWidth="1"/>
    <col min="260" max="260" width="14" style="103" customWidth="1"/>
    <col min="261" max="262" width="14.140625" style="103" customWidth="1"/>
    <col min="263" max="263" width="4.28515625" style="103" customWidth="1"/>
    <col min="264" max="264" width="31.140625" style="103" customWidth="1"/>
    <col min="265" max="265" width="12.5703125" style="103" customWidth="1"/>
    <col min="266" max="266" width="13.85546875" style="103" customWidth="1"/>
    <col min="267" max="267" width="17.5703125" style="103" customWidth="1"/>
    <col min="268" max="269" width="14.7109375" style="103" customWidth="1"/>
    <col min="270" max="270" width="4.28515625" style="103" customWidth="1"/>
    <col min="271" max="271" width="30.7109375" style="103" customWidth="1"/>
    <col min="272" max="272" width="14.5703125" style="103" customWidth="1"/>
    <col min="273" max="273" width="14.7109375" style="103" customWidth="1"/>
    <col min="274" max="274" width="15.85546875" style="103" customWidth="1"/>
    <col min="275" max="276" width="14" style="103" customWidth="1"/>
    <col min="277" max="277" width="4.42578125" style="103" customWidth="1"/>
    <col min="278" max="285" width="9.7109375" style="103" customWidth="1"/>
    <col min="286" max="286" width="14.7109375" style="103" customWidth="1"/>
    <col min="287" max="512" width="9.5703125" style="103" customWidth="1"/>
    <col min="513" max="513" width="30.28515625" style="103" customWidth="1"/>
    <col min="514" max="514" width="9.42578125" style="103" customWidth="1"/>
    <col min="515" max="515" width="13" style="103" customWidth="1"/>
    <col min="516" max="516" width="14" style="103" customWidth="1"/>
    <col min="517" max="518" width="14.140625" style="103" customWidth="1"/>
    <col min="519" max="519" width="4.28515625" style="103" customWidth="1"/>
    <col min="520" max="520" width="31.140625" style="103" customWidth="1"/>
    <col min="521" max="521" width="12.5703125" style="103" customWidth="1"/>
    <col min="522" max="522" width="13.85546875" style="103" customWidth="1"/>
    <col min="523" max="523" width="17.5703125" style="103" customWidth="1"/>
    <col min="524" max="525" width="14.7109375" style="103" customWidth="1"/>
    <col min="526" max="526" width="4.28515625" style="103" customWidth="1"/>
    <col min="527" max="527" width="30.7109375" style="103" customWidth="1"/>
    <col min="528" max="528" width="14.5703125" style="103" customWidth="1"/>
    <col min="529" max="529" width="14.7109375" style="103" customWidth="1"/>
    <col min="530" max="530" width="15.85546875" style="103" customWidth="1"/>
    <col min="531" max="532" width="14" style="103" customWidth="1"/>
    <col min="533" max="533" width="4.42578125" style="103" customWidth="1"/>
    <col min="534" max="541" width="9.7109375" style="103" customWidth="1"/>
    <col min="542" max="542" width="14.7109375" style="103" customWidth="1"/>
    <col min="543" max="768" width="9.5703125" style="103" customWidth="1"/>
    <col min="769" max="769" width="30.28515625" style="103" customWidth="1"/>
    <col min="770" max="770" width="9.42578125" style="103" customWidth="1"/>
    <col min="771" max="771" width="13" style="103" customWidth="1"/>
    <col min="772" max="772" width="14" style="103" customWidth="1"/>
    <col min="773" max="774" width="14.140625" style="103" customWidth="1"/>
    <col min="775" max="775" width="4.28515625" style="103" customWidth="1"/>
    <col min="776" max="776" width="31.140625" style="103" customWidth="1"/>
    <col min="777" max="777" width="12.5703125" style="103" customWidth="1"/>
    <col min="778" max="778" width="13.85546875" style="103" customWidth="1"/>
    <col min="779" max="779" width="17.5703125" style="103" customWidth="1"/>
    <col min="780" max="781" width="14.7109375" style="103" customWidth="1"/>
    <col min="782" max="782" width="4.28515625" style="103" customWidth="1"/>
    <col min="783" max="783" width="30.7109375" style="103" customWidth="1"/>
    <col min="784" max="784" width="14.5703125" style="103" customWidth="1"/>
    <col min="785" max="785" width="14.7109375" style="103" customWidth="1"/>
    <col min="786" max="786" width="15.85546875" style="103" customWidth="1"/>
    <col min="787" max="788" width="14" style="103" customWidth="1"/>
    <col min="789" max="789" width="4.42578125" style="103" customWidth="1"/>
    <col min="790" max="797" width="9.7109375" style="103" customWidth="1"/>
    <col min="798" max="798" width="14.7109375" style="103" customWidth="1"/>
    <col min="799" max="1025" width="9.5703125" style="103" customWidth="1"/>
    <col min="1026" max="16384" width="9.140625" style="105"/>
  </cols>
  <sheetData>
    <row r="1" spans="1:27" x14ac:dyDescent="0.3">
      <c r="AA1" s="104" t="s">
        <v>406</v>
      </c>
    </row>
    <row r="2" spans="1:27" ht="36" customHeight="1" x14ac:dyDescent="0.3">
      <c r="A2" s="439" t="s">
        <v>335</v>
      </c>
      <c r="B2" s="439"/>
      <c r="C2" s="439"/>
      <c r="D2" s="439"/>
      <c r="E2" s="439"/>
      <c r="F2" s="439"/>
      <c r="H2" s="439" t="s">
        <v>335</v>
      </c>
      <c r="I2" s="439"/>
      <c r="J2" s="439"/>
      <c r="K2" s="439"/>
      <c r="L2" s="439"/>
      <c r="M2" s="439"/>
      <c r="O2" s="439" t="s">
        <v>335</v>
      </c>
      <c r="P2" s="439"/>
      <c r="Q2" s="439"/>
      <c r="R2" s="439"/>
      <c r="S2" s="439"/>
      <c r="T2" s="439"/>
      <c r="V2" s="439" t="s">
        <v>335</v>
      </c>
      <c r="W2" s="439"/>
      <c r="X2" s="439"/>
      <c r="Y2" s="439"/>
      <c r="Z2" s="439"/>
      <c r="AA2" s="439"/>
    </row>
    <row r="3" spans="1:27" s="106" customFormat="1" x14ac:dyDescent="0.3">
      <c r="A3" s="440" t="s">
        <v>336</v>
      </c>
      <c r="B3" s="440"/>
      <c r="C3" s="440"/>
      <c r="D3" s="440"/>
      <c r="E3" s="440"/>
      <c r="F3" s="440"/>
      <c r="H3" s="440" t="s">
        <v>337</v>
      </c>
      <c r="I3" s="440"/>
      <c r="J3" s="440"/>
      <c r="K3" s="440"/>
      <c r="L3" s="440"/>
      <c r="M3" s="440"/>
      <c r="O3" s="440" t="s">
        <v>338</v>
      </c>
      <c r="P3" s="440"/>
      <c r="Q3" s="440"/>
      <c r="R3" s="440"/>
      <c r="S3" s="440"/>
      <c r="T3" s="440"/>
      <c r="V3" s="440" t="s">
        <v>339</v>
      </c>
      <c r="W3" s="440"/>
      <c r="X3" s="440"/>
      <c r="Y3" s="440"/>
      <c r="Z3" s="440"/>
      <c r="AA3" s="440"/>
    </row>
    <row r="4" spans="1:27" ht="89.25" customHeight="1" x14ac:dyDescent="0.3">
      <c r="A4" s="287" t="s">
        <v>340</v>
      </c>
      <c r="B4" s="439" t="s">
        <v>341</v>
      </c>
      <c r="C4" s="287" t="s">
        <v>342</v>
      </c>
      <c r="D4" s="287" t="s">
        <v>343</v>
      </c>
      <c r="E4" s="287" t="s">
        <v>344</v>
      </c>
      <c r="F4" s="287" t="s">
        <v>345</v>
      </c>
      <c r="H4" s="287" t="s">
        <v>340</v>
      </c>
      <c r="I4" s="439" t="s">
        <v>341</v>
      </c>
      <c r="J4" s="287" t="s">
        <v>346</v>
      </c>
      <c r="K4" s="287" t="s">
        <v>343</v>
      </c>
      <c r="L4" s="287" t="s">
        <v>344</v>
      </c>
      <c r="M4" s="287" t="s">
        <v>345</v>
      </c>
      <c r="O4" s="287" t="s">
        <v>340</v>
      </c>
      <c r="P4" s="439" t="s">
        <v>341</v>
      </c>
      <c r="Q4" s="287" t="s">
        <v>347</v>
      </c>
      <c r="R4" s="287" t="s">
        <v>343</v>
      </c>
      <c r="S4" s="287" t="s">
        <v>344</v>
      </c>
      <c r="T4" s="287" t="s">
        <v>345</v>
      </c>
      <c r="V4" s="287" t="s">
        <v>340</v>
      </c>
      <c r="W4" s="439" t="s">
        <v>341</v>
      </c>
      <c r="X4" s="287" t="s">
        <v>347</v>
      </c>
      <c r="Y4" s="287" t="s">
        <v>343</v>
      </c>
      <c r="Z4" s="287" t="s">
        <v>344</v>
      </c>
      <c r="AA4" s="287" t="s">
        <v>345</v>
      </c>
    </row>
    <row r="5" spans="1:27" ht="63" customHeight="1" x14ac:dyDescent="0.3">
      <c r="A5" s="288" t="s">
        <v>348</v>
      </c>
      <c r="B5" s="439"/>
      <c r="C5" s="338">
        <f>J5+Q5+X5</f>
        <v>275.50051465647056</v>
      </c>
      <c r="D5" s="289">
        <v>400.82958116766946</v>
      </c>
      <c r="E5" s="289">
        <f t="shared" ref="E5:E29" si="0">C5-D5</f>
        <v>-125.3290665111989</v>
      </c>
      <c r="F5" s="289">
        <f t="shared" ref="F5:F11" si="1">C5*100/D5</f>
        <v>68.732580528089073</v>
      </c>
      <c r="H5" s="288" t="s">
        <v>348</v>
      </c>
      <c r="I5" s="439"/>
      <c r="J5" s="290">
        <f>J6/I6+J7/I7+J8/I8+J9/I9+J10/I10+J11/I11+J12/I12+J13/I13+J14/I14+J15/I15</f>
        <v>102.63030636150944</v>
      </c>
      <c r="K5" s="289">
        <f>K6/I6+K7/I7+K8/I8+K9/I9+K10/I10+K11/I11+K12/I12+K13/I13+K14/I14+K15/I15</f>
        <v>400.82958116766946</v>
      </c>
      <c r="L5" s="289">
        <f t="shared" ref="L5:L29" si="2">J5-K5</f>
        <v>-298.19927480616002</v>
      </c>
      <c r="M5" s="289">
        <f t="shared" ref="M5:M11" si="3">J5*100/K5</f>
        <v>25.604474116539457</v>
      </c>
      <c r="O5" s="288" t="s">
        <v>348</v>
      </c>
      <c r="P5" s="439"/>
      <c r="Q5" s="289">
        <f>Q6/P6+Q7/P7+Q8/P8+Q9/P9+Q10/P10+Q11/P11+Q12/P12+Q13/P13+Q14/P14+Q15/P15</f>
        <v>122.60768275585849</v>
      </c>
      <c r="R5" s="289">
        <f>R6/P6+R7/P7+R8/P8+R9/P9+R10/P10+R11/P11+R12/P12+R13/P13+R14/P14+R15/P15</f>
        <v>400.82958116766946</v>
      </c>
      <c r="S5" s="289">
        <f t="shared" ref="S5:S29" si="4">Q5-R5</f>
        <v>-278.22189841181097</v>
      </c>
      <c r="T5" s="289">
        <f>Q5*100/R5</f>
        <v>30.588481618219429</v>
      </c>
      <c r="V5" s="288" t="s">
        <v>348</v>
      </c>
      <c r="W5" s="439"/>
      <c r="X5" s="289">
        <f>X6/W6+X7/W7+X8/W8+X9/W9+X10/W10+X11/W11+X12/W12+X13/W13+X14/W14+X15/W15</f>
        <v>50.262525539102633</v>
      </c>
      <c r="Y5" s="289">
        <f>Y6/W6+Y7/W7+Y8/W8+Y9/W9+Y10/W10+Y11/W11+Y12/W12+Y13/W13+Y14/W14+Y15/W15</f>
        <v>400.82958116766946</v>
      </c>
      <c r="Z5" s="289">
        <f>X5-Y5</f>
        <v>-350.56705562856683</v>
      </c>
      <c r="AA5" s="289">
        <f>X5*100/Y5</f>
        <v>12.539624793330189</v>
      </c>
    </row>
    <row r="6" spans="1:27" ht="33" x14ac:dyDescent="0.3">
      <c r="A6" s="291" t="s">
        <v>349</v>
      </c>
      <c r="B6" s="292">
        <v>6.4</v>
      </c>
      <c r="C6" s="339">
        <f t="shared" ref="C6:C43" si="5">J6+Q6+X6</f>
        <v>217</v>
      </c>
      <c r="D6" s="293">
        <v>530</v>
      </c>
      <c r="E6" s="293">
        <f t="shared" si="0"/>
        <v>-313</v>
      </c>
      <c r="F6" s="292">
        <f t="shared" si="1"/>
        <v>40.943396226415096</v>
      </c>
      <c r="H6" s="291" t="s">
        <v>349</v>
      </c>
      <c r="I6" s="292">
        <v>6.4</v>
      </c>
      <c r="J6" s="294">
        <f>'Нормы кратко'!F26+'Нормы кратко'!F27</f>
        <v>84.2</v>
      </c>
      <c r="K6" s="293">
        <f t="shared" ref="K6:K15" si="6">R6</f>
        <v>530</v>
      </c>
      <c r="L6" s="293">
        <f t="shared" si="2"/>
        <v>-445.8</v>
      </c>
      <c r="M6" s="292">
        <f t="shared" si="3"/>
        <v>15.886792452830189</v>
      </c>
      <c r="O6" s="291" t="s">
        <v>349</v>
      </c>
      <c r="P6" s="292">
        <v>6.4</v>
      </c>
      <c r="Q6" s="294">
        <f>'Нормы кратко'!H26+'Нормы кратко'!H27</f>
        <v>4.2</v>
      </c>
      <c r="R6" s="293">
        <f t="shared" ref="R6:R15" si="7">D6</f>
        <v>530</v>
      </c>
      <c r="S6" s="293">
        <f>Q6-R6</f>
        <v>-525.79999999999995</v>
      </c>
      <c r="T6" s="292">
        <f t="shared" ref="T6:T11" si="8">Q6*100/R6</f>
        <v>0.79245283018867929</v>
      </c>
      <c r="V6" s="291" t="s">
        <v>349</v>
      </c>
      <c r="W6" s="292">
        <v>6.4</v>
      </c>
      <c r="X6" s="294">
        <f>'Нормы кратко'!J26+'Нормы кратко'!J27</f>
        <v>128.6</v>
      </c>
      <c r="Y6" s="293">
        <f t="shared" ref="Y6:Y15" si="9">K6</f>
        <v>530</v>
      </c>
      <c r="Z6" s="293">
        <f>X6-Y6</f>
        <v>-401.4</v>
      </c>
      <c r="AA6" s="292">
        <f t="shared" ref="AA6:AA42" si="10">X6*100/Y6</f>
        <v>24.264150943396228</v>
      </c>
    </row>
    <row r="7" spans="1:27" x14ac:dyDescent="0.3">
      <c r="A7" s="291" t="s">
        <v>350</v>
      </c>
      <c r="B7" s="292">
        <v>1.07</v>
      </c>
      <c r="C7" s="339">
        <f t="shared" si="5"/>
        <v>44.2</v>
      </c>
      <c r="D7" s="293">
        <v>60</v>
      </c>
      <c r="E7" s="293">
        <f t="shared" si="0"/>
        <v>-15.799999999999997</v>
      </c>
      <c r="F7" s="292">
        <f t="shared" si="1"/>
        <v>73.666666666666671</v>
      </c>
      <c r="H7" s="291" t="s">
        <v>350</v>
      </c>
      <c r="I7" s="292">
        <v>1.07</v>
      </c>
      <c r="J7" s="294">
        <f>'Нормы кратко'!F28</f>
        <v>29.15</v>
      </c>
      <c r="K7" s="293">
        <f t="shared" si="6"/>
        <v>60</v>
      </c>
      <c r="L7" s="293">
        <f t="shared" si="2"/>
        <v>-30.85</v>
      </c>
      <c r="M7" s="292">
        <f t="shared" si="3"/>
        <v>48.583333333333336</v>
      </c>
      <c r="O7" s="291" t="s">
        <v>350</v>
      </c>
      <c r="P7" s="292">
        <v>1.07</v>
      </c>
      <c r="Q7" s="294">
        <v>0</v>
      </c>
      <c r="R7" s="293">
        <f t="shared" si="7"/>
        <v>60</v>
      </c>
      <c r="S7" s="293">
        <f>Q7-R7</f>
        <v>-60</v>
      </c>
      <c r="T7" s="292">
        <f t="shared" si="8"/>
        <v>0</v>
      </c>
      <c r="V7" s="291" t="s">
        <v>350</v>
      </c>
      <c r="W7" s="292">
        <v>1.07</v>
      </c>
      <c r="X7" s="294">
        <v>15.05</v>
      </c>
      <c r="Y7" s="293">
        <f t="shared" si="9"/>
        <v>60</v>
      </c>
      <c r="Z7" s="293">
        <f t="shared" ref="Z7:Z15" si="11">X7-Y7</f>
        <v>-44.95</v>
      </c>
      <c r="AA7" s="292">
        <f t="shared" si="10"/>
        <v>25.083333333333332</v>
      </c>
    </row>
    <row r="8" spans="1:27" x14ac:dyDescent="0.3">
      <c r="A8" s="291" t="s">
        <v>351</v>
      </c>
      <c r="B8" s="292">
        <v>7</v>
      </c>
      <c r="C8" s="339">
        <f t="shared" si="5"/>
        <v>13.7</v>
      </c>
      <c r="D8" s="293">
        <v>10</v>
      </c>
      <c r="E8" s="293">
        <f t="shared" si="0"/>
        <v>3.6999999999999993</v>
      </c>
      <c r="F8" s="292">
        <f t="shared" si="1"/>
        <v>137</v>
      </c>
      <c r="H8" s="291" t="s">
        <v>351</v>
      </c>
      <c r="I8" s="292">
        <v>7</v>
      </c>
      <c r="J8" s="294">
        <f>'Нормы кратко'!F30</f>
        <v>1.55</v>
      </c>
      <c r="K8" s="293">
        <f t="shared" si="6"/>
        <v>10</v>
      </c>
      <c r="L8" s="293">
        <f t="shared" si="2"/>
        <v>-8.4499999999999993</v>
      </c>
      <c r="M8" s="292">
        <f t="shared" si="3"/>
        <v>15.5</v>
      </c>
      <c r="O8" s="291" t="s">
        <v>351</v>
      </c>
      <c r="P8" s="292">
        <v>7</v>
      </c>
      <c r="Q8" s="294">
        <f>'Нормы кратко'!H30</f>
        <v>11.2</v>
      </c>
      <c r="R8" s="293">
        <f t="shared" si="7"/>
        <v>10</v>
      </c>
      <c r="S8" s="293">
        <f t="shared" si="4"/>
        <v>1.1999999999999993</v>
      </c>
      <c r="T8" s="292">
        <f t="shared" si="8"/>
        <v>112</v>
      </c>
      <c r="V8" s="291" t="s">
        <v>351</v>
      </c>
      <c r="W8" s="292">
        <v>7</v>
      </c>
      <c r="X8" s="294">
        <v>0.95</v>
      </c>
      <c r="Y8" s="293">
        <f t="shared" si="9"/>
        <v>10</v>
      </c>
      <c r="Z8" s="293">
        <f t="shared" si="11"/>
        <v>-9.0500000000000007</v>
      </c>
      <c r="AA8" s="292">
        <f t="shared" si="10"/>
        <v>9.5</v>
      </c>
    </row>
    <row r="9" spans="1:27" x14ac:dyDescent="0.3">
      <c r="A9" s="291" t="s">
        <v>352</v>
      </c>
      <c r="B9" s="292">
        <v>0.66</v>
      </c>
      <c r="C9" s="339">
        <f t="shared" si="5"/>
        <v>12.850000000000001</v>
      </c>
      <c r="D9" s="293">
        <v>15</v>
      </c>
      <c r="E9" s="293">
        <f t="shared" si="0"/>
        <v>-2.1499999999999986</v>
      </c>
      <c r="F9" s="292">
        <f t="shared" si="1"/>
        <v>85.666666666666686</v>
      </c>
      <c r="H9" s="291" t="s">
        <v>352</v>
      </c>
      <c r="I9" s="292">
        <v>0.66</v>
      </c>
      <c r="J9" s="294">
        <f>'Нормы кратко'!F29</f>
        <v>8.25</v>
      </c>
      <c r="K9" s="293">
        <f t="shared" si="6"/>
        <v>15</v>
      </c>
      <c r="L9" s="293">
        <f t="shared" si="2"/>
        <v>-6.75</v>
      </c>
      <c r="M9" s="292">
        <f t="shared" si="3"/>
        <v>55</v>
      </c>
      <c r="O9" s="291" t="s">
        <v>352</v>
      </c>
      <c r="P9" s="292">
        <v>0.66</v>
      </c>
      <c r="Q9" s="294">
        <f>'Нормы кратко'!H29</f>
        <v>1.55</v>
      </c>
      <c r="R9" s="293">
        <f t="shared" si="7"/>
        <v>15</v>
      </c>
      <c r="S9" s="293">
        <f t="shared" si="4"/>
        <v>-13.45</v>
      </c>
      <c r="T9" s="292">
        <f t="shared" si="8"/>
        <v>10.333333333333334</v>
      </c>
      <c r="V9" s="291" t="s">
        <v>352</v>
      </c>
      <c r="W9" s="292">
        <v>0.66</v>
      </c>
      <c r="X9" s="294">
        <v>3.05</v>
      </c>
      <c r="Y9" s="293">
        <f t="shared" si="9"/>
        <v>15</v>
      </c>
      <c r="Z9" s="293">
        <f t="shared" si="11"/>
        <v>-11.95</v>
      </c>
      <c r="AA9" s="292">
        <f t="shared" si="10"/>
        <v>20.333333333333332</v>
      </c>
    </row>
    <row r="10" spans="1:27" x14ac:dyDescent="0.3">
      <c r="A10" s="291" t="s">
        <v>353</v>
      </c>
      <c r="B10" s="292">
        <v>1</v>
      </c>
      <c r="C10" s="339">
        <f t="shared" si="5"/>
        <v>69.75</v>
      </c>
      <c r="D10" s="293">
        <v>78</v>
      </c>
      <c r="E10" s="293">
        <f t="shared" si="0"/>
        <v>-8.25</v>
      </c>
      <c r="F10" s="292">
        <f t="shared" si="1"/>
        <v>89.42307692307692</v>
      </c>
      <c r="H10" s="291" t="s">
        <v>353</v>
      </c>
      <c r="I10" s="292">
        <v>1</v>
      </c>
      <c r="J10" s="294">
        <f>'Нормы кратко'!F20</f>
        <v>6</v>
      </c>
      <c r="K10" s="293">
        <f t="shared" si="6"/>
        <v>78</v>
      </c>
      <c r="L10" s="293">
        <f t="shared" si="2"/>
        <v>-72</v>
      </c>
      <c r="M10" s="292">
        <f t="shared" si="3"/>
        <v>7.6923076923076925</v>
      </c>
      <c r="O10" s="291" t="s">
        <v>353</v>
      </c>
      <c r="P10" s="292">
        <v>1</v>
      </c>
      <c r="Q10" s="294">
        <f>'Нормы кратко'!H20</f>
        <v>58.35</v>
      </c>
      <c r="R10" s="293">
        <f t="shared" si="7"/>
        <v>78</v>
      </c>
      <c r="S10" s="293">
        <f t="shared" si="4"/>
        <v>-19.649999999999999</v>
      </c>
      <c r="T10" s="292">
        <f t="shared" si="8"/>
        <v>74.807692307692307</v>
      </c>
      <c r="V10" s="291" t="s">
        <v>353</v>
      </c>
      <c r="W10" s="292">
        <v>1</v>
      </c>
      <c r="X10" s="294">
        <v>5.4</v>
      </c>
      <c r="Y10" s="293">
        <f t="shared" si="9"/>
        <v>78</v>
      </c>
      <c r="Z10" s="293">
        <f t="shared" si="11"/>
        <v>-72.599999999999994</v>
      </c>
      <c r="AA10" s="292">
        <f t="shared" si="10"/>
        <v>6.9230769230769234</v>
      </c>
    </row>
    <row r="11" spans="1:27" x14ac:dyDescent="0.3">
      <c r="A11" s="291" t="s">
        <v>354</v>
      </c>
      <c r="B11" s="292">
        <v>1.1599999999999999</v>
      </c>
      <c r="C11" s="339">
        <f t="shared" si="5"/>
        <v>7.1</v>
      </c>
      <c r="D11" s="293">
        <v>40</v>
      </c>
      <c r="E11" s="293">
        <f t="shared" si="0"/>
        <v>-32.9</v>
      </c>
      <c r="F11" s="292">
        <f t="shared" si="1"/>
        <v>17.75</v>
      </c>
      <c r="H11" s="291" t="s">
        <v>354</v>
      </c>
      <c r="I11" s="292">
        <v>1.1599999999999999</v>
      </c>
      <c r="J11" s="294">
        <f>'Нормы кратко'!F21</f>
        <v>0.85</v>
      </c>
      <c r="K11" s="293">
        <f t="shared" si="6"/>
        <v>40</v>
      </c>
      <c r="L11" s="293">
        <f t="shared" si="2"/>
        <v>-39.15</v>
      </c>
      <c r="M11" s="292">
        <f t="shared" si="3"/>
        <v>2.125</v>
      </c>
      <c r="O11" s="291" t="s">
        <v>354</v>
      </c>
      <c r="P11" s="292">
        <v>1.1599999999999999</v>
      </c>
      <c r="Q11" s="294">
        <f>'Нормы кратко'!H21</f>
        <v>6.25</v>
      </c>
      <c r="R11" s="293">
        <f t="shared" si="7"/>
        <v>40</v>
      </c>
      <c r="S11" s="293">
        <f t="shared" si="4"/>
        <v>-33.75</v>
      </c>
      <c r="T11" s="292">
        <f t="shared" si="8"/>
        <v>15.625</v>
      </c>
      <c r="V11" s="291" t="s">
        <v>354</v>
      </c>
      <c r="W11" s="292">
        <v>1.1599999999999999</v>
      </c>
      <c r="X11" s="294">
        <v>0</v>
      </c>
      <c r="Y11" s="293">
        <f t="shared" si="9"/>
        <v>40</v>
      </c>
      <c r="Z11" s="293">
        <f t="shared" si="11"/>
        <v>-40</v>
      </c>
      <c r="AA11" s="292">
        <f t="shared" si="10"/>
        <v>0</v>
      </c>
    </row>
    <row r="12" spans="1:27" x14ac:dyDescent="0.3">
      <c r="A12" s="291" t="s">
        <v>355</v>
      </c>
      <c r="B12" s="292">
        <v>0.8</v>
      </c>
      <c r="C12" s="339">
        <f t="shared" si="5"/>
        <v>11.5</v>
      </c>
      <c r="D12" s="293">
        <v>0</v>
      </c>
      <c r="E12" s="293">
        <f t="shared" si="0"/>
        <v>11.5</v>
      </c>
      <c r="F12" s="292"/>
      <c r="H12" s="291" t="s">
        <v>355</v>
      </c>
      <c r="I12" s="292">
        <v>0.8</v>
      </c>
      <c r="J12" s="294">
        <f>'Нормы кратко'!F25</f>
        <v>10</v>
      </c>
      <c r="K12" s="293">
        <f t="shared" si="6"/>
        <v>0</v>
      </c>
      <c r="L12" s="293">
        <f t="shared" si="2"/>
        <v>10</v>
      </c>
      <c r="M12" s="292"/>
      <c r="O12" s="291" t="s">
        <v>355</v>
      </c>
      <c r="P12" s="292">
        <v>0.8</v>
      </c>
      <c r="Q12" s="294">
        <f>'Нормы кратко'!H25</f>
        <v>0</v>
      </c>
      <c r="R12" s="293">
        <f t="shared" si="7"/>
        <v>0</v>
      </c>
      <c r="S12" s="293">
        <f t="shared" si="4"/>
        <v>0</v>
      </c>
      <c r="T12" s="292"/>
      <c r="V12" s="291" t="s">
        <v>355</v>
      </c>
      <c r="W12" s="292">
        <v>0.8</v>
      </c>
      <c r="X12" s="294">
        <v>1.5</v>
      </c>
      <c r="Y12" s="293">
        <f t="shared" si="9"/>
        <v>0</v>
      </c>
      <c r="Z12" s="293">
        <f t="shared" si="11"/>
        <v>1.5</v>
      </c>
      <c r="AA12" s="292" t="e">
        <f t="shared" si="10"/>
        <v>#DIV/0!</v>
      </c>
    </row>
    <row r="13" spans="1:27" x14ac:dyDescent="0.3">
      <c r="A13" s="291" t="s">
        <v>356</v>
      </c>
      <c r="B13" s="292">
        <v>1.27</v>
      </c>
      <c r="C13" s="339">
        <f t="shared" si="5"/>
        <v>74.461600000000004</v>
      </c>
      <c r="D13" s="293">
        <v>53</v>
      </c>
      <c r="E13" s="293">
        <f t="shared" si="0"/>
        <v>21.461600000000004</v>
      </c>
      <c r="F13" s="292">
        <f t="shared" ref="F13:F22" si="12">C13*100/D13</f>
        <v>140.49358490566038</v>
      </c>
      <c r="H13" s="291" t="s">
        <v>356</v>
      </c>
      <c r="I13" s="292">
        <v>1.27</v>
      </c>
      <c r="J13" s="294">
        <f>'Нормы кратко'!F22</f>
        <v>21.365600000000004</v>
      </c>
      <c r="K13" s="293">
        <f t="shared" si="6"/>
        <v>53</v>
      </c>
      <c r="L13" s="293">
        <f t="shared" si="2"/>
        <v>-31.634399999999996</v>
      </c>
      <c r="M13" s="292">
        <f t="shared" ref="M13:M22" si="13">J13*100/K13</f>
        <v>40.31245283018869</v>
      </c>
      <c r="O13" s="291" t="s">
        <v>356</v>
      </c>
      <c r="P13" s="292">
        <v>1.27</v>
      </c>
      <c r="Q13" s="294">
        <f>'Нормы кратко'!H22</f>
        <v>53.096000000000004</v>
      </c>
      <c r="R13" s="293">
        <f t="shared" si="7"/>
        <v>53</v>
      </c>
      <c r="S13" s="293">
        <f t="shared" si="4"/>
        <v>9.6000000000003638E-2</v>
      </c>
      <c r="T13" s="292">
        <f t="shared" ref="T13:T22" si="14">Q13*100/R13</f>
        <v>100.18113207547171</v>
      </c>
      <c r="V13" s="291" t="s">
        <v>356</v>
      </c>
      <c r="W13" s="292">
        <v>1.27</v>
      </c>
      <c r="X13" s="294">
        <v>0</v>
      </c>
      <c r="Y13" s="293">
        <f t="shared" si="9"/>
        <v>53</v>
      </c>
      <c r="Z13" s="293">
        <f t="shared" si="11"/>
        <v>-53</v>
      </c>
      <c r="AA13" s="292">
        <f t="shared" si="10"/>
        <v>0</v>
      </c>
    </row>
    <row r="14" spans="1:27" x14ac:dyDescent="0.3">
      <c r="A14" s="291" t="s">
        <v>357</v>
      </c>
      <c r="B14" s="292">
        <v>1.4</v>
      </c>
      <c r="C14" s="339">
        <f t="shared" si="5"/>
        <v>18.14</v>
      </c>
      <c r="D14" s="293">
        <v>77</v>
      </c>
      <c r="E14" s="293">
        <f t="shared" si="0"/>
        <v>-58.86</v>
      </c>
      <c r="F14" s="292">
        <f t="shared" si="12"/>
        <v>23.558441558441558</v>
      </c>
      <c r="H14" s="291" t="s">
        <v>357</v>
      </c>
      <c r="I14" s="292">
        <v>1.4</v>
      </c>
      <c r="J14" s="294">
        <f>'Нормы кратко'!F23+'Нормы кратко'!F24</f>
        <v>2.0999999999999996</v>
      </c>
      <c r="K14" s="293">
        <f t="shared" si="6"/>
        <v>77</v>
      </c>
      <c r="L14" s="293">
        <f t="shared" si="2"/>
        <v>-74.900000000000006</v>
      </c>
      <c r="M14" s="292">
        <f t="shared" si="13"/>
        <v>2.7272727272727271</v>
      </c>
      <c r="O14" s="291" t="s">
        <v>357</v>
      </c>
      <c r="P14" s="292">
        <v>1.4</v>
      </c>
      <c r="Q14" s="294">
        <f>'Нормы кратко'!H23+'Нормы кратко'!H24</f>
        <v>14.54</v>
      </c>
      <c r="R14" s="293">
        <f t="shared" si="7"/>
        <v>77</v>
      </c>
      <c r="S14" s="293">
        <f t="shared" si="4"/>
        <v>-62.46</v>
      </c>
      <c r="T14" s="292">
        <f t="shared" si="14"/>
        <v>18.883116883116884</v>
      </c>
      <c r="V14" s="291" t="s">
        <v>357</v>
      </c>
      <c r="W14" s="292">
        <v>1.4</v>
      </c>
      <c r="X14" s="294">
        <v>1.5</v>
      </c>
      <c r="Y14" s="293">
        <f t="shared" si="9"/>
        <v>77</v>
      </c>
      <c r="Z14" s="293">
        <f t="shared" si="11"/>
        <v>-75.5</v>
      </c>
      <c r="AA14" s="292">
        <f t="shared" si="10"/>
        <v>1.948051948051948</v>
      </c>
    </row>
    <row r="15" spans="1:27" ht="33" x14ac:dyDescent="0.3">
      <c r="A15" s="291" t="s">
        <v>358</v>
      </c>
      <c r="B15" s="292">
        <v>1.4</v>
      </c>
      <c r="C15" s="339">
        <f t="shared" si="5"/>
        <v>23.834999999999997</v>
      </c>
      <c r="D15" s="293">
        <v>40</v>
      </c>
      <c r="E15" s="293">
        <f t="shared" si="0"/>
        <v>-16.165000000000003</v>
      </c>
      <c r="F15" s="292">
        <f t="shared" si="12"/>
        <v>59.587499999999991</v>
      </c>
      <c r="H15" s="291" t="s">
        <v>358</v>
      </c>
      <c r="I15" s="292">
        <v>1.4</v>
      </c>
      <c r="J15" s="294">
        <f>'Нормы кратко'!F34</f>
        <v>16.734999999999999</v>
      </c>
      <c r="K15" s="293">
        <f t="shared" si="6"/>
        <v>40</v>
      </c>
      <c r="L15" s="293">
        <f t="shared" si="2"/>
        <v>-23.265000000000001</v>
      </c>
      <c r="M15" s="292">
        <f t="shared" si="13"/>
        <v>41.837499999999999</v>
      </c>
      <c r="O15" s="291" t="s">
        <v>358</v>
      </c>
      <c r="P15" s="292">
        <v>1.4</v>
      </c>
      <c r="Q15" s="294">
        <f>'Нормы кратко'!H34</f>
        <v>2.9</v>
      </c>
      <c r="R15" s="293">
        <f t="shared" si="7"/>
        <v>40</v>
      </c>
      <c r="S15" s="293">
        <f t="shared" si="4"/>
        <v>-37.1</v>
      </c>
      <c r="T15" s="292">
        <f t="shared" si="14"/>
        <v>7.25</v>
      </c>
      <c r="V15" s="291" t="s">
        <v>358</v>
      </c>
      <c r="W15" s="292">
        <v>1.4</v>
      </c>
      <c r="X15" s="294">
        <v>4.2</v>
      </c>
      <c r="Y15" s="293">
        <f t="shared" si="9"/>
        <v>40</v>
      </c>
      <c r="Z15" s="293">
        <f t="shared" si="11"/>
        <v>-35.799999999999997</v>
      </c>
      <c r="AA15" s="292">
        <f t="shared" si="10"/>
        <v>10.5</v>
      </c>
    </row>
    <row r="16" spans="1:27" x14ac:dyDescent="0.3">
      <c r="A16" s="288" t="s">
        <v>359</v>
      </c>
      <c r="B16" s="289"/>
      <c r="C16" s="338">
        <f t="shared" si="5"/>
        <v>230.02333333333334</v>
      </c>
      <c r="D16" s="295">
        <v>305.51851851851848</v>
      </c>
      <c r="E16" s="295">
        <f t="shared" si="0"/>
        <v>-75.495185185185136</v>
      </c>
      <c r="F16" s="289">
        <f t="shared" si="12"/>
        <v>75.289489635107302</v>
      </c>
      <c r="H16" s="288" t="s">
        <v>359</v>
      </c>
      <c r="I16" s="289"/>
      <c r="J16" s="290">
        <f>J17/I17+J18/I18</f>
        <v>37.642592592592592</v>
      </c>
      <c r="K16" s="295">
        <f>K17/I17+K18/I18</f>
        <v>305.51851851851848</v>
      </c>
      <c r="L16" s="295">
        <f t="shared" si="2"/>
        <v>-267.87592592592591</v>
      </c>
      <c r="M16" s="289">
        <f t="shared" si="13"/>
        <v>12.320887380288521</v>
      </c>
      <c r="O16" s="288" t="s">
        <v>359</v>
      </c>
      <c r="P16" s="289"/>
      <c r="Q16" s="295">
        <f>Q17/P17+Q18/P18</f>
        <v>192.02518518518519</v>
      </c>
      <c r="R16" s="295">
        <f>R17/P17+R18/P18</f>
        <v>305.51851851851848</v>
      </c>
      <c r="S16" s="295">
        <f>Q16-R16</f>
        <v>-113.49333333333328</v>
      </c>
      <c r="T16" s="289">
        <f t="shared" si="14"/>
        <v>62.852224512062072</v>
      </c>
      <c r="V16" s="288" t="s">
        <v>359</v>
      </c>
      <c r="W16" s="289"/>
      <c r="X16" s="295">
        <f>X17/W17+X18/W18</f>
        <v>0.35555555555555551</v>
      </c>
      <c r="Y16" s="295">
        <f>Y17/W17+Y18/W18</f>
        <v>305.51851851851848</v>
      </c>
      <c r="Z16" s="295">
        <f>X16-Y16</f>
        <v>-305.16296296296292</v>
      </c>
      <c r="AA16" s="289">
        <f t="shared" si="10"/>
        <v>0.11637774275669778</v>
      </c>
    </row>
    <row r="17" spans="1:27" x14ac:dyDescent="0.3">
      <c r="A17" s="291" t="s">
        <v>360</v>
      </c>
      <c r="B17" s="292">
        <v>1</v>
      </c>
      <c r="C17" s="339">
        <f t="shared" si="5"/>
        <v>166.39</v>
      </c>
      <c r="D17" s="293">
        <v>187</v>
      </c>
      <c r="E17" s="293">
        <f t="shared" si="0"/>
        <v>-20.610000000000014</v>
      </c>
      <c r="F17" s="292">
        <f t="shared" si="12"/>
        <v>88.978609625668454</v>
      </c>
      <c r="H17" s="291" t="s">
        <v>360</v>
      </c>
      <c r="I17" s="292">
        <v>1</v>
      </c>
      <c r="J17" s="294">
        <f>'Нормы кратко'!F11</f>
        <v>31.2</v>
      </c>
      <c r="K17" s="293">
        <f>R17</f>
        <v>187</v>
      </c>
      <c r="L17" s="293">
        <f t="shared" si="2"/>
        <v>-155.80000000000001</v>
      </c>
      <c r="M17" s="292">
        <f t="shared" si="13"/>
        <v>16.684491978609625</v>
      </c>
      <c r="O17" s="291" t="s">
        <v>360</v>
      </c>
      <c r="P17" s="292">
        <v>1</v>
      </c>
      <c r="Q17" s="294">
        <f>'Нормы кратко'!H11</f>
        <v>135.19</v>
      </c>
      <c r="R17" s="293">
        <f>D17</f>
        <v>187</v>
      </c>
      <c r="S17" s="293">
        <f t="shared" si="4"/>
        <v>-51.81</v>
      </c>
      <c r="T17" s="292">
        <f t="shared" si="14"/>
        <v>72.294117647058826</v>
      </c>
      <c r="V17" s="291" t="s">
        <v>360</v>
      </c>
      <c r="W17" s="292">
        <v>1</v>
      </c>
      <c r="X17" s="294">
        <v>0</v>
      </c>
      <c r="Y17" s="293">
        <f>K17</f>
        <v>187</v>
      </c>
      <c r="Z17" s="293">
        <f>X17-Y17</f>
        <v>-187</v>
      </c>
      <c r="AA17" s="292">
        <f t="shared" si="10"/>
        <v>0</v>
      </c>
    </row>
    <row r="18" spans="1:27" x14ac:dyDescent="0.3">
      <c r="A18" s="291" t="s">
        <v>361</v>
      </c>
      <c r="B18" s="292">
        <v>2.7</v>
      </c>
      <c r="C18" s="339">
        <f t="shared" si="5"/>
        <v>171.81000000000003</v>
      </c>
      <c r="D18" s="293">
        <v>320</v>
      </c>
      <c r="E18" s="293">
        <f t="shared" si="0"/>
        <v>-148.18999999999997</v>
      </c>
      <c r="F18" s="292">
        <f t="shared" si="12"/>
        <v>53.690625000000011</v>
      </c>
      <c r="H18" s="291" t="s">
        <v>361</v>
      </c>
      <c r="I18" s="292">
        <v>2.7</v>
      </c>
      <c r="J18" s="294">
        <f>'Нормы кратко'!F12+'Нормы кратко'!F13</f>
        <v>17.395000000000003</v>
      </c>
      <c r="K18" s="293">
        <f>R18</f>
        <v>320</v>
      </c>
      <c r="L18" s="293">
        <f t="shared" si="2"/>
        <v>-302.60500000000002</v>
      </c>
      <c r="M18" s="292">
        <f t="shared" si="13"/>
        <v>5.4359375000000005</v>
      </c>
      <c r="O18" s="291" t="s">
        <v>361</v>
      </c>
      <c r="P18" s="292">
        <v>2.7</v>
      </c>
      <c r="Q18" s="294">
        <f>'Нормы кратко'!H12+'Нормы кратко'!H13</f>
        <v>153.45500000000001</v>
      </c>
      <c r="R18" s="293">
        <f>D18</f>
        <v>320</v>
      </c>
      <c r="S18" s="293">
        <f t="shared" si="4"/>
        <v>-166.54499999999999</v>
      </c>
      <c r="T18" s="292">
        <f t="shared" si="14"/>
        <v>47.954687500000006</v>
      </c>
      <c r="V18" s="291" t="s">
        <v>361</v>
      </c>
      <c r="W18" s="292">
        <v>2.7</v>
      </c>
      <c r="X18" s="294">
        <v>0.96</v>
      </c>
      <c r="Y18" s="293">
        <f>K18</f>
        <v>320</v>
      </c>
      <c r="Z18" s="293">
        <f>X18-Y18</f>
        <v>-319.04000000000002</v>
      </c>
      <c r="AA18" s="292">
        <f t="shared" si="10"/>
        <v>0.3</v>
      </c>
    </row>
    <row r="19" spans="1:27" x14ac:dyDescent="0.3">
      <c r="A19" s="288" t="s">
        <v>362</v>
      </c>
      <c r="B19" s="289"/>
      <c r="C19" s="338">
        <f t="shared" si="5"/>
        <v>461.83333333333331</v>
      </c>
      <c r="D19" s="295">
        <v>581</v>
      </c>
      <c r="E19" s="295">
        <f t="shared" si="0"/>
        <v>-119.16666666666669</v>
      </c>
      <c r="F19" s="289">
        <f t="shared" si="12"/>
        <v>79.489386115892131</v>
      </c>
      <c r="H19" s="288" t="s">
        <v>362</v>
      </c>
      <c r="I19" s="289"/>
      <c r="J19" s="290">
        <f>J20/I20+J21/I21+J22/I22</f>
        <v>118.86666666666666</v>
      </c>
      <c r="K19" s="295">
        <f>K20/I20+K21/I21+K22/I22</f>
        <v>580.55555555555566</v>
      </c>
      <c r="L19" s="295">
        <f t="shared" si="2"/>
        <v>-461.68888888888898</v>
      </c>
      <c r="M19" s="289">
        <f t="shared" si="13"/>
        <v>20.474641148325354</v>
      </c>
      <c r="O19" s="288" t="s">
        <v>362</v>
      </c>
      <c r="P19" s="289"/>
      <c r="Q19" s="295">
        <f>Q20/P20+Q21/P21+Q22/P22</f>
        <v>185.12222222222223</v>
      </c>
      <c r="R19" s="295">
        <f>R20/P20+R21/P21+R22/P22</f>
        <v>580.55555555555566</v>
      </c>
      <c r="S19" s="295">
        <f t="shared" si="4"/>
        <v>-395.43333333333339</v>
      </c>
      <c r="T19" s="289">
        <f t="shared" si="14"/>
        <v>31.887081339712914</v>
      </c>
      <c r="V19" s="288" t="s">
        <v>362</v>
      </c>
      <c r="W19" s="289"/>
      <c r="X19" s="295">
        <f>X20/W20+X21/W21+X22/W22</f>
        <v>157.84444444444443</v>
      </c>
      <c r="Y19" s="295">
        <f>Y20/W20+Y21/W21+Y22/W22</f>
        <v>580.55555555555566</v>
      </c>
      <c r="Z19" s="295">
        <f t="shared" ref="Z19:Z24" si="15">X19-Y19</f>
        <v>-422.71111111111122</v>
      </c>
      <c r="AA19" s="289">
        <f t="shared" si="10"/>
        <v>27.188516746411477</v>
      </c>
    </row>
    <row r="20" spans="1:27" x14ac:dyDescent="0.3">
      <c r="A20" s="291" t="s">
        <v>363</v>
      </c>
      <c r="B20" s="292">
        <v>1</v>
      </c>
      <c r="C20" s="339">
        <f t="shared" si="5"/>
        <v>326.60000000000002</v>
      </c>
      <c r="D20" s="293">
        <v>185</v>
      </c>
      <c r="E20" s="293">
        <f t="shared" si="0"/>
        <v>141.60000000000002</v>
      </c>
      <c r="F20" s="292">
        <f t="shared" si="12"/>
        <v>176.54054054054055</v>
      </c>
      <c r="H20" s="291" t="s">
        <v>363</v>
      </c>
      <c r="I20" s="292">
        <v>1</v>
      </c>
      <c r="J20" s="294">
        <f>'Нормы кратко'!F14</f>
        <v>106.3</v>
      </c>
      <c r="K20" s="293">
        <f>R20</f>
        <v>185</v>
      </c>
      <c r="L20" s="293">
        <f t="shared" si="2"/>
        <v>-78.7</v>
      </c>
      <c r="M20" s="292">
        <f t="shared" si="13"/>
        <v>57.45945945945946</v>
      </c>
      <c r="O20" s="291" t="s">
        <v>363</v>
      </c>
      <c r="P20" s="292">
        <v>1</v>
      </c>
      <c r="Q20" s="293">
        <f>'Нормы кратко'!H14</f>
        <v>108.9</v>
      </c>
      <c r="R20" s="293">
        <f>D20</f>
        <v>185</v>
      </c>
      <c r="S20" s="293">
        <f t="shared" si="4"/>
        <v>-76.099999999999994</v>
      </c>
      <c r="T20" s="292">
        <f t="shared" si="14"/>
        <v>58.864864864864863</v>
      </c>
      <c r="V20" s="291" t="s">
        <v>363</v>
      </c>
      <c r="W20" s="292">
        <v>1</v>
      </c>
      <c r="X20" s="294">
        <v>111.4</v>
      </c>
      <c r="Y20" s="293">
        <f>K20</f>
        <v>185</v>
      </c>
      <c r="Z20" s="293">
        <f t="shared" si="15"/>
        <v>-73.599999999999994</v>
      </c>
      <c r="AA20" s="292">
        <f t="shared" si="10"/>
        <v>60.216216216216218</v>
      </c>
    </row>
    <row r="21" spans="1:27" x14ac:dyDescent="0.3">
      <c r="A21" s="291" t="s">
        <v>364</v>
      </c>
      <c r="B21" s="292">
        <v>0.15</v>
      </c>
      <c r="C21" s="339">
        <f t="shared" si="5"/>
        <v>10.285</v>
      </c>
      <c r="D21" s="293">
        <v>26</v>
      </c>
      <c r="E21" s="293">
        <f t="shared" si="0"/>
        <v>-15.715</v>
      </c>
      <c r="F21" s="292">
        <f t="shared" si="12"/>
        <v>39.557692307692307</v>
      </c>
      <c r="H21" s="291" t="s">
        <v>364</v>
      </c>
      <c r="I21" s="292">
        <v>0.15</v>
      </c>
      <c r="J21" s="294">
        <f>'Нормы кратко'!F16+'Нормы кратко'!F17+'Нормы кратко'!F18</f>
        <v>1.8849999999999998</v>
      </c>
      <c r="K21" s="293">
        <f>R21</f>
        <v>26</v>
      </c>
      <c r="L21" s="293">
        <f t="shared" si="2"/>
        <v>-24.115000000000002</v>
      </c>
      <c r="M21" s="292">
        <f t="shared" si="13"/>
        <v>7.2499999999999991</v>
      </c>
      <c r="O21" s="291" t="s">
        <v>364</v>
      </c>
      <c r="P21" s="292">
        <v>0.15</v>
      </c>
      <c r="Q21" s="293">
        <f>'Нормы кратко'!H16+'Нормы кратко'!H17</f>
        <v>8.1</v>
      </c>
      <c r="R21" s="293">
        <f>D21</f>
        <v>26</v>
      </c>
      <c r="S21" s="293">
        <f t="shared" si="4"/>
        <v>-17.899999999999999</v>
      </c>
      <c r="T21" s="292">
        <f t="shared" si="14"/>
        <v>31.153846153846153</v>
      </c>
      <c r="V21" s="291" t="s">
        <v>364</v>
      </c>
      <c r="W21" s="292">
        <v>0.15</v>
      </c>
      <c r="X21" s="294">
        <v>0.3</v>
      </c>
      <c r="Y21" s="293">
        <f>K21</f>
        <v>26</v>
      </c>
      <c r="Z21" s="293">
        <f t="shared" si="15"/>
        <v>-25.7</v>
      </c>
      <c r="AA21" s="292">
        <f t="shared" si="10"/>
        <v>1.1538461538461537</v>
      </c>
    </row>
    <row r="22" spans="1:27" x14ac:dyDescent="0.3">
      <c r="A22" s="291" t="s">
        <v>365</v>
      </c>
      <c r="B22" s="292">
        <v>0.9</v>
      </c>
      <c r="C22" s="339">
        <f t="shared" si="5"/>
        <v>60</v>
      </c>
      <c r="D22" s="293">
        <v>200</v>
      </c>
      <c r="E22" s="293">
        <f t="shared" si="0"/>
        <v>-140</v>
      </c>
      <c r="F22" s="292">
        <f t="shared" si="12"/>
        <v>30</v>
      </c>
      <c r="H22" s="291" t="s">
        <v>365</v>
      </c>
      <c r="I22" s="292">
        <v>0.9</v>
      </c>
      <c r="J22" s="294">
        <v>0</v>
      </c>
      <c r="K22" s="293">
        <f>R22</f>
        <v>200</v>
      </c>
      <c r="L22" s="293">
        <f t="shared" si="2"/>
        <v>-200</v>
      </c>
      <c r="M22" s="292">
        <f t="shared" si="13"/>
        <v>0</v>
      </c>
      <c r="O22" s="291" t="s">
        <v>365</v>
      </c>
      <c r="P22" s="292">
        <v>0.9</v>
      </c>
      <c r="Q22" s="293">
        <f>'Нормы кратко'!H19</f>
        <v>20</v>
      </c>
      <c r="R22" s="293">
        <f>D22</f>
        <v>200</v>
      </c>
      <c r="S22" s="293">
        <f t="shared" si="4"/>
        <v>-180</v>
      </c>
      <c r="T22" s="292">
        <f t="shared" si="14"/>
        <v>10</v>
      </c>
      <c r="V22" s="291" t="s">
        <v>365</v>
      </c>
      <c r="W22" s="292">
        <v>0.9</v>
      </c>
      <c r="X22" s="294">
        <v>40</v>
      </c>
      <c r="Y22" s="293">
        <f>K22</f>
        <v>200</v>
      </c>
      <c r="Z22" s="293">
        <f t="shared" si="15"/>
        <v>-160</v>
      </c>
      <c r="AA22" s="292">
        <f t="shared" si="10"/>
        <v>20</v>
      </c>
    </row>
    <row r="23" spans="1:27" ht="49.5" x14ac:dyDescent="0.3">
      <c r="A23" s="291" t="s">
        <v>366</v>
      </c>
      <c r="B23" s="292"/>
      <c r="C23" s="339">
        <f t="shared" si="5"/>
        <v>0</v>
      </c>
      <c r="D23" s="296">
        <v>0</v>
      </c>
      <c r="E23" s="293">
        <f t="shared" si="0"/>
        <v>0</v>
      </c>
      <c r="F23" s="292">
        <v>0</v>
      </c>
      <c r="H23" s="291" t="s">
        <v>366</v>
      </c>
      <c r="I23" s="292"/>
      <c r="J23" s="294">
        <v>0</v>
      </c>
      <c r="K23" s="293">
        <f>R23</f>
        <v>0</v>
      </c>
      <c r="L23" s="293">
        <f t="shared" si="2"/>
        <v>0</v>
      </c>
      <c r="M23" s="292">
        <v>0</v>
      </c>
      <c r="O23" s="291" t="s">
        <v>366</v>
      </c>
      <c r="P23" s="292"/>
      <c r="Q23" s="293">
        <v>0</v>
      </c>
      <c r="R23" s="293">
        <f>D23</f>
        <v>0</v>
      </c>
      <c r="S23" s="293">
        <f t="shared" si="4"/>
        <v>0</v>
      </c>
      <c r="T23" s="292">
        <v>0</v>
      </c>
      <c r="V23" s="291" t="s">
        <v>366</v>
      </c>
      <c r="W23" s="292"/>
      <c r="X23" s="294">
        <v>0</v>
      </c>
      <c r="Y23" s="293">
        <f>K23</f>
        <v>0</v>
      </c>
      <c r="Z23" s="293">
        <f>X23-Y23</f>
        <v>0</v>
      </c>
      <c r="AA23" s="292" t="e">
        <f t="shared" si="10"/>
        <v>#DIV/0!</v>
      </c>
    </row>
    <row r="24" spans="1:27" ht="33" x14ac:dyDescent="0.3">
      <c r="A24" s="288" t="s">
        <v>367</v>
      </c>
      <c r="B24" s="289"/>
      <c r="C24" s="338">
        <f t="shared" si="5"/>
        <v>262.03571428571433</v>
      </c>
      <c r="D24" s="295">
        <v>408.57142857142856</v>
      </c>
      <c r="E24" s="295">
        <f t="shared" si="0"/>
        <v>-146.53571428571422</v>
      </c>
      <c r="F24" s="289">
        <f t="shared" ref="F24:F29" si="16">C24*100/D24</f>
        <v>64.134615384615401</v>
      </c>
      <c r="H24" s="288" t="s">
        <v>367</v>
      </c>
      <c r="I24" s="289"/>
      <c r="J24" s="290">
        <f>J25/I25+J26/I26+J27/I27+J28/I28+J29/I29</f>
        <v>93.26666666666668</v>
      </c>
      <c r="K24" s="295">
        <f>K25/I25+K26/I26+K27/I27+K28/I28+K29/I29</f>
        <v>408.57142857142856</v>
      </c>
      <c r="L24" s="295">
        <f t="shared" si="2"/>
        <v>-315.3047619047619</v>
      </c>
      <c r="M24" s="289">
        <f t="shared" ref="M24:M29" si="17">J24*100/K24</f>
        <v>22.827505827505831</v>
      </c>
      <c r="O24" s="288" t="s">
        <v>367</v>
      </c>
      <c r="P24" s="289"/>
      <c r="Q24" s="295">
        <f>Q25/P25+Q26/P26+Q27/P27+Q28/P28+Q29/P29</f>
        <v>131.68333333333334</v>
      </c>
      <c r="R24" s="295">
        <f>R25/P25+R26/P26+R27/P27+R28/P28+R29/P29</f>
        <v>408.57142857142856</v>
      </c>
      <c r="S24" s="295">
        <f t="shared" si="4"/>
        <v>-276.88809523809522</v>
      </c>
      <c r="T24" s="289">
        <f t="shared" ref="T24:T29" si="18">Q24*100/R24</f>
        <v>32.230186480186482</v>
      </c>
      <c r="V24" s="288" t="s">
        <v>367</v>
      </c>
      <c r="W24" s="289"/>
      <c r="X24" s="295">
        <f>X25/W25+X26/W26+X27/W27+X28/W28+X29/W29</f>
        <v>37.085714285714289</v>
      </c>
      <c r="Y24" s="295">
        <f>Y25/W25+Y26/W26+Y27/W27+Y28/W28+Y29/W29</f>
        <v>408.57142857142856</v>
      </c>
      <c r="Z24" s="295">
        <f t="shared" si="15"/>
        <v>-371.48571428571427</v>
      </c>
      <c r="AA24" s="289">
        <f t="shared" si="10"/>
        <v>9.0769230769230784</v>
      </c>
    </row>
    <row r="25" spans="1:27" x14ac:dyDescent="0.3">
      <c r="A25" s="291" t="s">
        <v>368</v>
      </c>
      <c r="B25" s="292">
        <v>1.5</v>
      </c>
      <c r="C25" s="339">
        <f t="shared" si="5"/>
        <v>60</v>
      </c>
      <c r="D25" s="293">
        <v>120</v>
      </c>
      <c r="E25" s="293">
        <f t="shared" si="0"/>
        <v>-60</v>
      </c>
      <c r="F25" s="292">
        <f t="shared" si="16"/>
        <v>50</v>
      </c>
      <c r="H25" s="291" t="s">
        <v>368</v>
      </c>
      <c r="I25" s="292">
        <v>1.5</v>
      </c>
      <c r="J25" s="294">
        <v>0</v>
      </c>
      <c r="K25" s="293">
        <f>R25</f>
        <v>120</v>
      </c>
      <c r="L25" s="293">
        <f t="shared" si="2"/>
        <v>-120</v>
      </c>
      <c r="M25" s="292">
        <f t="shared" si="17"/>
        <v>0</v>
      </c>
      <c r="O25" s="291" t="s">
        <v>368</v>
      </c>
      <c r="P25" s="292">
        <v>1.5</v>
      </c>
      <c r="Q25" s="294">
        <f>'Нормы кратко'!H6</f>
        <v>60</v>
      </c>
      <c r="R25" s="293">
        <f>D25</f>
        <v>120</v>
      </c>
      <c r="S25" s="293">
        <f t="shared" si="4"/>
        <v>-60</v>
      </c>
      <c r="T25" s="292">
        <f t="shared" si="18"/>
        <v>50</v>
      </c>
      <c r="V25" s="291" t="s">
        <v>368</v>
      </c>
      <c r="W25" s="292">
        <v>1.5</v>
      </c>
      <c r="X25" s="294">
        <v>0</v>
      </c>
      <c r="Y25" s="293">
        <f>K25</f>
        <v>120</v>
      </c>
      <c r="Z25" s="293" t="e">
        <f>#REF!-Y25</f>
        <v>#REF!</v>
      </c>
      <c r="AA25" s="292">
        <f t="shared" si="10"/>
        <v>0</v>
      </c>
    </row>
    <row r="26" spans="1:27" x14ac:dyDescent="0.3">
      <c r="A26" s="291" t="s">
        <v>188</v>
      </c>
      <c r="B26" s="292">
        <v>1</v>
      </c>
      <c r="C26" s="339">
        <f t="shared" si="5"/>
        <v>73.45</v>
      </c>
      <c r="D26" s="293">
        <v>200</v>
      </c>
      <c r="E26" s="293">
        <f t="shared" si="0"/>
        <v>-126.55</v>
      </c>
      <c r="F26" s="292">
        <f t="shared" si="16"/>
        <v>36.725000000000001</v>
      </c>
      <c r="H26" s="291" t="s">
        <v>188</v>
      </c>
      <c r="I26" s="292">
        <v>1</v>
      </c>
      <c r="J26" s="294">
        <f>'Нормы кратко'!F7</f>
        <v>36.766666666666666</v>
      </c>
      <c r="K26" s="293">
        <f>R26</f>
        <v>200</v>
      </c>
      <c r="L26" s="293">
        <f t="shared" si="2"/>
        <v>-163.23333333333335</v>
      </c>
      <c r="M26" s="292">
        <f t="shared" si="17"/>
        <v>18.383333333333333</v>
      </c>
      <c r="O26" s="291" t="s">
        <v>188</v>
      </c>
      <c r="P26" s="292">
        <v>1</v>
      </c>
      <c r="Q26" s="294">
        <f>'Нормы кратко'!H7</f>
        <v>32.683333333333337</v>
      </c>
      <c r="R26" s="293">
        <f>D26</f>
        <v>200</v>
      </c>
      <c r="S26" s="293">
        <f t="shared" si="4"/>
        <v>-167.31666666666666</v>
      </c>
      <c r="T26" s="292">
        <f t="shared" si="18"/>
        <v>16.341666666666669</v>
      </c>
      <c r="V26" s="291" t="s">
        <v>188</v>
      </c>
      <c r="W26" s="292">
        <v>1</v>
      </c>
      <c r="X26" s="294">
        <v>4</v>
      </c>
      <c r="Y26" s="293">
        <f>K26</f>
        <v>200</v>
      </c>
      <c r="Z26" s="293" t="e">
        <f>#REF!-Y26</f>
        <v>#REF!</v>
      </c>
      <c r="AA26" s="292">
        <f t="shared" si="10"/>
        <v>2</v>
      </c>
    </row>
    <row r="27" spans="1:27" x14ac:dyDescent="0.3">
      <c r="A27" s="291" t="s">
        <v>369</v>
      </c>
      <c r="B27" s="292">
        <v>0.7</v>
      </c>
      <c r="C27" s="339">
        <f t="shared" si="5"/>
        <v>46.15</v>
      </c>
      <c r="D27" s="293">
        <v>50</v>
      </c>
      <c r="E27" s="293">
        <f t="shared" si="0"/>
        <v>-3.8500000000000014</v>
      </c>
      <c r="F27" s="292">
        <f t="shared" si="16"/>
        <v>92.3</v>
      </c>
      <c r="H27" s="291" t="s">
        <v>369</v>
      </c>
      <c r="I27" s="292">
        <v>0.7</v>
      </c>
      <c r="J27" s="294">
        <f>'Нормы кратко'!F9</f>
        <v>21.549999999999997</v>
      </c>
      <c r="K27" s="293">
        <f>R27</f>
        <v>50</v>
      </c>
      <c r="L27" s="293">
        <f t="shared" si="2"/>
        <v>-28.450000000000003</v>
      </c>
      <c r="M27" s="292">
        <f t="shared" si="17"/>
        <v>43.099999999999994</v>
      </c>
      <c r="O27" s="291" t="s">
        <v>369</v>
      </c>
      <c r="P27" s="292">
        <v>0.7</v>
      </c>
      <c r="Q27" s="294">
        <f>'Нормы кратко'!H9</f>
        <v>23.1</v>
      </c>
      <c r="R27" s="293">
        <f>D27</f>
        <v>50</v>
      </c>
      <c r="S27" s="293">
        <f t="shared" si="4"/>
        <v>-26.9</v>
      </c>
      <c r="T27" s="292">
        <f t="shared" si="18"/>
        <v>46.2</v>
      </c>
      <c r="V27" s="291" t="s">
        <v>369</v>
      </c>
      <c r="W27" s="292">
        <v>0.7</v>
      </c>
      <c r="X27" s="294">
        <v>1.5</v>
      </c>
      <c r="Y27" s="293">
        <f>K27</f>
        <v>50</v>
      </c>
      <c r="Z27" s="293" t="e">
        <f>#REF!-Y27</f>
        <v>#REF!</v>
      </c>
      <c r="AA27" s="292">
        <f t="shared" si="10"/>
        <v>3</v>
      </c>
    </row>
    <row r="28" spans="1:27" x14ac:dyDescent="0.3">
      <c r="A28" s="291" t="s">
        <v>370</v>
      </c>
      <c r="B28" s="292">
        <v>0.7</v>
      </c>
      <c r="C28" s="339">
        <f t="shared" si="5"/>
        <v>19</v>
      </c>
      <c r="D28" s="293">
        <v>20</v>
      </c>
      <c r="E28" s="293">
        <f t="shared" si="0"/>
        <v>-1</v>
      </c>
      <c r="F28" s="292">
        <f t="shared" si="16"/>
        <v>95</v>
      </c>
      <c r="H28" s="291" t="s">
        <v>370</v>
      </c>
      <c r="I28" s="292">
        <v>0.7</v>
      </c>
      <c r="J28" s="294">
        <f>'Нормы кратко'!F10</f>
        <v>7.2</v>
      </c>
      <c r="K28" s="293">
        <f>R28</f>
        <v>20</v>
      </c>
      <c r="L28" s="293">
        <f t="shared" si="2"/>
        <v>-12.8</v>
      </c>
      <c r="M28" s="292">
        <f t="shared" si="17"/>
        <v>36</v>
      </c>
      <c r="O28" s="291" t="s">
        <v>370</v>
      </c>
      <c r="P28" s="292">
        <v>0.7</v>
      </c>
      <c r="Q28" s="294">
        <f>'Нормы кратко'!H10</f>
        <v>11.8</v>
      </c>
      <c r="R28" s="293">
        <f>D28</f>
        <v>20</v>
      </c>
      <c r="S28" s="293">
        <f t="shared" si="4"/>
        <v>-8.1999999999999993</v>
      </c>
      <c r="T28" s="292">
        <f t="shared" si="18"/>
        <v>59</v>
      </c>
      <c r="V28" s="291" t="s">
        <v>370</v>
      </c>
      <c r="W28" s="292">
        <v>0.7</v>
      </c>
      <c r="X28" s="294">
        <v>0</v>
      </c>
      <c r="Y28" s="293">
        <f>K28</f>
        <v>20</v>
      </c>
      <c r="Z28" s="293" t="e">
        <f>#REF!-Y28</f>
        <v>#REF!</v>
      </c>
      <c r="AA28" s="292">
        <f t="shared" si="10"/>
        <v>0</v>
      </c>
    </row>
    <row r="29" spans="1:27" x14ac:dyDescent="0.3">
      <c r="A29" s="291" t="s">
        <v>371</v>
      </c>
      <c r="B29" s="292">
        <v>0.7</v>
      </c>
      <c r="C29" s="339">
        <f t="shared" si="5"/>
        <v>38.86</v>
      </c>
      <c r="D29" s="293">
        <v>20</v>
      </c>
      <c r="E29" s="293">
        <f t="shared" si="0"/>
        <v>18.86</v>
      </c>
      <c r="F29" s="292">
        <f t="shared" si="16"/>
        <v>194.3</v>
      </c>
      <c r="H29" s="291" t="s">
        <v>371</v>
      </c>
      <c r="I29" s="292">
        <v>0.7</v>
      </c>
      <c r="J29" s="294">
        <f>'Нормы кратко'!F8</f>
        <v>10.8</v>
      </c>
      <c r="K29" s="293">
        <f>R29</f>
        <v>20</v>
      </c>
      <c r="L29" s="293">
        <f t="shared" si="2"/>
        <v>-9.1999999999999993</v>
      </c>
      <c r="M29" s="292">
        <f t="shared" si="17"/>
        <v>54</v>
      </c>
      <c r="O29" s="291" t="s">
        <v>371</v>
      </c>
      <c r="P29" s="292">
        <v>0.7</v>
      </c>
      <c r="Q29" s="294">
        <f>'Нормы кратко'!H8</f>
        <v>6.4</v>
      </c>
      <c r="R29" s="293">
        <f>D29</f>
        <v>20</v>
      </c>
      <c r="S29" s="293">
        <f t="shared" si="4"/>
        <v>-13.6</v>
      </c>
      <c r="T29" s="292">
        <f t="shared" si="18"/>
        <v>32</v>
      </c>
      <c r="V29" s="291" t="s">
        <v>371</v>
      </c>
      <c r="W29" s="292">
        <v>0.7</v>
      </c>
      <c r="X29" s="294">
        <v>21.66</v>
      </c>
      <c r="Y29" s="293">
        <f>K29</f>
        <v>20</v>
      </c>
      <c r="Z29" s="293" t="e">
        <f>#REF!-Y29</f>
        <v>#REF!</v>
      </c>
      <c r="AA29" s="292">
        <f t="shared" si="10"/>
        <v>108.3</v>
      </c>
    </row>
    <row r="30" spans="1:27" ht="33" x14ac:dyDescent="0.3">
      <c r="A30" s="288" t="s">
        <v>372</v>
      </c>
      <c r="B30" s="289"/>
      <c r="C30" s="338">
        <f t="shared" si="5"/>
        <v>0</v>
      </c>
      <c r="D30" s="295"/>
      <c r="E30" s="295"/>
      <c r="F30" s="289"/>
      <c r="H30" s="288" t="s">
        <v>372</v>
      </c>
      <c r="I30" s="289"/>
      <c r="J30" s="290"/>
      <c r="K30" s="295"/>
      <c r="L30" s="295"/>
      <c r="M30" s="289"/>
      <c r="O30" s="288" t="s">
        <v>372</v>
      </c>
      <c r="P30" s="289"/>
      <c r="Q30" s="295"/>
      <c r="R30" s="295"/>
      <c r="S30" s="295"/>
      <c r="T30" s="289"/>
      <c r="V30" s="288" t="s">
        <v>372</v>
      </c>
      <c r="W30" s="289"/>
      <c r="X30" s="290"/>
      <c r="Y30" s="295"/>
      <c r="Z30" s="295"/>
      <c r="AA30" s="289" t="e">
        <f t="shared" si="10"/>
        <v>#DIV/0!</v>
      </c>
    </row>
    <row r="31" spans="1:27" ht="33" x14ac:dyDescent="0.3">
      <c r="A31" s="291" t="s">
        <v>373</v>
      </c>
      <c r="B31" s="292">
        <v>2.4</v>
      </c>
      <c r="C31" s="339">
        <f t="shared" si="5"/>
        <v>17.350000000000001</v>
      </c>
      <c r="D31" s="293">
        <v>35</v>
      </c>
      <c r="E31" s="293">
        <f t="shared" ref="E31:E36" si="19">C31-D31</f>
        <v>-17.649999999999999</v>
      </c>
      <c r="F31" s="292">
        <f t="shared" ref="F31:F36" si="20">C31*100/D31</f>
        <v>49.571428571428577</v>
      </c>
      <c r="H31" s="291" t="s">
        <v>373</v>
      </c>
      <c r="I31" s="292">
        <v>2.4</v>
      </c>
      <c r="J31" s="294">
        <f>'Нормы кратко'!F31</f>
        <v>10.25</v>
      </c>
      <c r="K31" s="293">
        <f>R31</f>
        <v>35</v>
      </c>
      <c r="L31" s="293">
        <f t="shared" ref="L31:L36" si="21">J31-K31</f>
        <v>-24.75</v>
      </c>
      <c r="M31" s="292">
        <f t="shared" ref="M31:M36" si="22">J31*100/K31</f>
        <v>29.285714285714285</v>
      </c>
      <c r="O31" s="291" t="s">
        <v>373</v>
      </c>
      <c r="P31" s="292">
        <v>2.4</v>
      </c>
      <c r="Q31" s="294">
        <f>'Нормы кратко'!H31</f>
        <v>4</v>
      </c>
      <c r="R31" s="293">
        <f>D31</f>
        <v>35</v>
      </c>
      <c r="S31" s="293">
        <f t="shared" ref="S31:S36" si="23">Q31-R31</f>
        <v>-31</v>
      </c>
      <c r="T31" s="292">
        <f t="shared" ref="T31:T36" si="24">Q31*100/R31</f>
        <v>11.428571428571429</v>
      </c>
      <c r="V31" s="291" t="s">
        <v>373</v>
      </c>
      <c r="W31" s="292">
        <v>2.4</v>
      </c>
      <c r="X31" s="294">
        <v>3.1</v>
      </c>
      <c r="Y31" s="293">
        <f>K31</f>
        <v>35</v>
      </c>
      <c r="Z31" s="293">
        <f t="shared" ref="Z31:Z33" si="25">X31-Y31</f>
        <v>-31.9</v>
      </c>
      <c r="AA31" s="292">
        <f t="shared" si="10"/>
        <v>8.8571428571428577</v>
      </c>
    </row>
    <row r="32" spans="1:27" x14ac:dyDescent="0.3">
      <c r="A32" s="291" t="s">
        <v>374</v>
      </c>
      <c r="B32" s="292"/>
      <c r="C32" s="339">
        <f t="shared" si="5"/>
        <v>0.05</v>
      </c>
      <c r="D32" s="293"/>
      <c r="E32" s="293">
        <f t="shared" si="19"/>
        <v>0.05</v>
      </c>
      <c r="F32" s="292" t="e">
        <f>C32*100/D32</f>
        <v>#DIV/0!</v>
      </c>
      <c r="H32" s="291" t="s">
        <v>374</v>
      </c>
      <c r="I32" s="292"/>
      <c r="J32" s="294">
        <f>'Нормы кратко'!F33</f>
        <v>0.05</v>
      </c>
      <c r="K32" s="293"/>
      <c r="L32" s="293">
        <f t="shared" si="21"/>
        <v>0.05</v>
      </c>
      <c r="M32" s="292" t="e">
        <f t="shared" si="22"/>
        <v>#DIV/0!</v>
      </c>
      <c r="O32" s="291" t="s">
        <v>374</v>
      </c>
      <c r="P32" s="292"/>
      <c r="Q32" s="294">
        <f>'Нормы кратко'!H33</f>
        <v>0</v>
      </c>
      <c r="R32" s="293"/>
      <c r="S32" s="293">
        <f t="shared" si="23"/>
        <v>0</v>
      </c>
      <c r="T32" s="292" t="e">
        <f t="shared" si="24"/>
        <v>#DIV/0!</v>
      </c>
      <c r="V32" s="291" t="s">
        <v>374</v>
      </c>
      <c r="W32" s="292"/>
      <c r="X32" s="294">
        <v>0</v>
      </c>
      <c r="Y32" s="293"/>
      <c r="Z32" s="293"/>
      <c r="AA32" s="292"/>
    </row>
    <row r="33" spans="1:27" x14ac:dyDescent="0.3">
      <c r="A33" s="291" t="s">
        <v>375</v>
      </c>
      <c r="B33" s="292"/>
      <c r="C33" s="339">
        <f t="shared" si="5"/>
        <v>17.775000000000002</v>
      </c>
      <c r="D33" s="293">
        <v>18</v>
      </c>
      <c r="E33" s="293">
        <f t="shared" si="19"/>
        <v>-0.22499999999999787</v>
      </c>
      <c r="F33" s="292">
        <f t="shared" si="20"/>
        <v>98.750000000000014</v>
      </c>
      <c r="H33" s="291" t="s">
        <v>375</v>
      </c>
      <c r="I33" s="292"/>
      <c r="J33" s="294">
        <f>'Нормы кратко'!F32</f>
        <v>2.5499999999999998</v>
      </c>
      <c r="K33" s="293">
        <f>R33</f>
        <v>18</v>
      </c>
      <c r="L33" s="293">
        <f t="shared" si="21"/>
        <v>-15.45</v>
      </c>
      <c r="M33" s="292">
        <f t="shared" si="22"/>
        <v>14.166666666666664</v>
      </c>
      <c r="O33" s="291" t="s">
        <v>375</v>
      </c>
      <c r="P33" s="292"/>
      <c r="Q33" s="294">
        <f>'Нормы кратко'!H32</f>
        <v>13.425000000000001</v>
      </c>
      <c r="R33" s="293">
        <f>D33</f>
        <v>18</v>
      </c>
      <c r="S33" s="293">
        <f t="shared" si="23"/>
        <v>-4.5749999999999993</v>
      </c>
      <c r="T33" s="292">
        <f t="shared" si="24"/>
        <v>74.583333333333329</v>
      </c>
      <c r="V33" s="291" t="s">
        <v>375</v>
      </c>
      <c r="W33" s="292"/>
      <c r="X33" s="294">
        <v>1.8</v>
      </c>
      <c r="Y33" s="293">
        <f>K33</f>
        <v>18</v>
      </c>
      <c r="Z33" s="293">
        <f t="shared" si="25"/>
        <v>-16.2</v>
      </c>
      <c r="AA33" s="292">
        <f t="shared" si="10"/>
        <v>10</v>
      </c>
    </row>
    <row r="34" spans="1:27" x14ac:dyDescent="0.3">
      <c r="A34" s="288" t="s">
        <v>376</v>
      </c>
      <c r="B34" s="289"/>
      <c r="C34" s="338">
        <f t="shared" si="5"/>
        <v>33.465000000000003</v>
      </c>
      <c r="D34" s="295">
        <v>45</v>
      </c>
      <c r="E34" s="295">
        <f t="shared" si="19"/>
        <v>-11.534999999999997</v>
      </c>
      <c r="F34" s="289">
        <f t="shared" si="20"/>
        <v>74.366666666666674</v>
      </c>
      <c r="H34" s="288" t="s">
        <v>376</v>
      </c>
      <c r="I34" s="289"/>
      <c r="J34" s="290">
        <f>J35/I35+J36/I36</f>
        <v>17.015000000000001</v>
      </c>
      <c r="K34" s="295">
        <f>K35/I35+K36/I36</f>
        <v>45</v>
      </c>
      <c r="L34" s="295">
        <f t="shared" si="21"/>
        <v>-27.984999999999999</v>
      </c>
      <c r="M34" s="289">
        <f t="shared" si="22"/>
        <v>37.81111111111111</v>
      </c>
      <c r="O34" s="288" t="s">
        <v>376</v>
      </c>
      <c r="P34" s="289"/>
      <c r="Q34" s="295">
        <f>Q35/P35+Q36/P36</f>
        <v>10.55</v>
      </c>
      <c r="R34" s="295">
        <f>R35/P35+R36/P36</f>
        <v>45</v>
      </c>
      <c r="S34" s="295">
        <f t="shared" si="23"/>
        <v>-34.450000000000003</v>
      </c>
      <c r="T34" s="289">
        <f t="shared" si="24"/>
        <v>23.444444444444443</v>
      </c>
      <c r="V34" s="288" t="s">
        <v>376</v>
      </c>
      <c r="W34" s="289"/>
      <c r="X34" s="295">
        <f>X35/W35+X36/W36</f>
        <v>5.9</v>
      </c>
      <c r="Y34" s="295">
        <f>Y35/W35+Y36/W36</f>
        <v>45</v>
      </c>
      <c r="Z34" s="295">
        <f>X34-Y34</f>
        <v>-39.1</v>
      </c>
      <c r="AA34" s="289">
        <f t="shared" si="10"/>
        <v>13.111111111111111</v>
      </c>
    </row>
    <row r="35" spans="1:27" x14ac:dyDescent="0.3">
      <c r="A35" s="291" t="s">
        <v>377</v>
      </c>
      <c r="B35" s="292">
        <v>1</v>
      </c>
      <c r="C35" s="339">
        <f t="shared" si="5"/>
        <v>33.465000000000003</v>
      </c>
      <c r="D35" s="293">
        <v>35</v>
      </c>
      <c r="E35" s="293">
        <f t="shared" si="19"/>
        <v>-1.5349999999999966</v>
      </c>
      <c r="F35" s="292">
        <f t="shared" si="20"/>
        <v>95.614285714285728</v>
      </c>
      <c r="H35" s="291" t="s">
        <v>377</v>
      </c>
      <c r="I35" s="292">
        <v>1</v>
      </c>
      <c r="J35" s="294">
        <f>'Нормы кратко'!F35</f>
        <v>17.015000000000001</v>
      </c>
      <c r="K35" s="293">
        <f>R35</f>
        <v>35</v>
      </c>
      <c r="L35" s="293">
        <f t="shared" si="21"/>
        <v>-17.984999999999999</v>
      </c>
      <c r="M35" s="292">
        <f t="shared" si="22"/>
        <v>48.614285714285714</v>
      </c>
      <c r="O35" s="291" t="s">
        <v>377</v>
      </c>
      <c r="P35" s="292">
        <v>1</v>
      </c>
      <c r="Q35" s="294">
        <f>'Нормы кратко'!H35</f>
        <v>10.55</v>
      </c>
      <c r="R35" s="293">
        <f>D35</f>
        <v>35</v>
      </c>
      <c r="S35" s="293">
        <f t="shared" si="23"/>
        <v>-24.45</v>
      </c>
      <c r="T35" s="292">
        <f t="shared" si="24"/>
        <v>30.142857142857142</v>
      </c>
      <c r="V35" s="291" t="s">
        <v>377</v>
      </c>
      <c r="W35" s="292">
        <v>1</v>
      </c>
      <c r="X35" s="294">
        <v>5.9</v>
      </c>
      <c r="Y35" s="293">
        <f>K35</f>
        <v>35</v>
      </c>
      <c r="Z35" s="293">
        <f t="shared" ref="Z35:Z36" si="26">X35-Y35</f>
        <v>-29.1</v>
      </c>
      <c r="AA35" s="292">
        <f t="shared" si="10"/>
        <v>16.857142857142858</v>
      </c>
    </row>
    <row r="36" spans="1:27" x14ac:dyDescent="0.3">
      <c r="A36" s="291" t="s">
        <v>378</v>
      </c>
      <c r="B36" s="292">
        <v>1.5</v>
      </c>
      <c r="C36" s="339">
        <f t="shared" si="5"/>
        <v>0</v>
      </c>
      <c r="D36" s="293">
        <v>15</v>
      </c>
      <c r="E36" s="293">
        <f t="shared" si="19"/>
        <v>-15</v>
      </c>
      <c r="F36" s="292">
        <f t="shared" si="20"/>
        <v>0</v>
      </c>
      <c r="H36" s="291" t="s">
        <v>378</v>
      </c>
      <c r="I36" s="292">
        <v>1.5</v>
      </c>
      <c r="J36" s="294">
        <v>0</v>
      </c>
      <c r="K36" s="293">
        <f>R36</f>
        <v>15</v>
      </c>
      <c r="L36" s="293">
        <f t="shared" si="21"/>
        <v>-15</v>
      </c>
      <c r="M36" s="292">
        <f t="shared" si="22"/>
        <v>0</v>
      </c>
      <c r="O36" s="291" t="s">
        <v>378</v>
      </c>
      <c r="P36" s="292">
        <v>1.5</v>
      </c>
      <c r="Q36" s="294">
        <v>0</v>
      </c>
      <c r="R36" s="293">
        <f>D36</f>
        <v>15</v>
      </c>
      <c r="S36" s="293">
        <f t="shared" si="23"/>
        <v>-15</v>
      </c>
      <c r="T36" s="292">
        <f t="shared" si="24"/>
        <v>0</v>
      </c>
      <c r="V36" s="291" t="s">
        <v>378</v>
      </c>
      <c r="W36" s="292">
        <v>1.5</v>
      </c>
      <c r="X36" s="294">
        <v>0</v>
      </c>
      <c r="Y36" s="293">
        <f>K36</f>
        <v>15</v>
      </c>
      <c r="Z36" s="293">
        <f t="shared" si="26"/>
        <v>-15</v>
      </c>
      <c r="AA36" s="292">
        <f t="shared" si="10"/>
        <v>0</v>
      </c>
    </row>
    <row r="37" spans="1:27" x14ac:dyDescent="0.3">
      <c r="A37" s="288" t="s">
        <v>379</v>
      </c>
      <c r="B37" s="288"/>
      <c r="C37" s="338">
        <f t="shared" si="5"/>
        <v>0</v>
      </c>
      <c r="D37" s="288"/>
      <c r="E37" s="288"/>
      <c r="F37" s="288"/>
      <c r="H37" s="288" t="s">
        <v>379</v>
      </c>
      <c r="I37" s="288"/>
      <c r="J37" s="297"/>
      <c r="K37" s="288"/>
      <c r="L37" s="288"/>
      <c r="M37" s="288"/>
      <c r="O37" s="288" t="s">
        <v>379</v>
      </c>
      <c r="P37" s="288"/>
      <c r="Q37" s="288"/>
      <c r="R37" s="288"/>
      <c r="S37" s="288"/>
      <c r="T37" s="288"/>
      <c r="V37" s="288" t="s">
        <v>379</v>
      </c>
      <c r="W37" s="288"/>
      <c r="X37" s="297"/>
      <c r="Y37" s="288"/>
      <c r="Z37" s="288"/>
      <c r="AA37" s="288" t="e">
        <f t="shared" si="10"/>
        <v>#DIV/0!</v>
      </c>
    </row>
    <row r="38" spans="1:27" x14ac:dyDescent="0.3">
      <c r="A38" s="291" t="s">
        <v>380</v>
      </c>
      <c r="B38" s="292"/>
      <c r="C38" s="339">
        <f t="shared" si="5"/>
        <v>1.1000000000000001</v>
      </c>
      <c r="D38" s="294">
        <v>2</v>
      </c>
      <c r="E38" s="293">
        <f t="shared" ref="E38:E43" si="27">C38-D38</f>
        <v>-0.89999999999999991</v>
      </c>
      <c r="F38" s="292">
        <f t="shared" ref="F38:F43" si="28">C38*100/D38</f>
        <v>55.000000000000007</v>
      </c>
      <c r="H38" s="291" t="s">
        <v>380</v>
      </c>
      <c r="I38" s="292"/>
      <c r="J38" s="294">
        <f>'Нормы кратко'!F37</f>
        <v>0.8</v>
      </c>
      <c r="K38" s="294">
        <f t="shared" ref="K38:K43" si="29">R38</f>
        <v>2</v>
      </c>
      <c r="L38" s="293">
        <f t="shared" ref="L38:L43" si="30">J38-K38</f>
        <v>-1.2</v>
      </c>
      <c r="M38" s="292">
        <f t="shared" ref="M38:M43" si="31">J38*100/K38</f>
        <v>40</v>
      </c>
      <c r="O38" s="291" t="s">
        <v>380</v>
      </c>
      <c r="P38" s="292"/>
      <c r="Q38" s="294">
        <v>0</v>
      </c>
      <c r="R38" s="294">
        <f t="shared" ref="R38:R43" si="32">D38</f>
        <v>2</v>
      </c>
      <c r="S38" s="293">
        <f t="shared" ref="S38:S43" si="33">Q38-R38</f>
        <v>-2</v>
      </c>
      <c r="T38" s="292">
        <f t="shared" ref="T38:T42" si="34">Q38*100/R38</f>
        <v>0</v>
      </c>
      <c r="V38" s="291" t="s">
        <v>380</v>
      </c>
      <c r="W38" s="292"/>
      <c r="X38" s="294">
        <v>0.3</v>
      </c>
      <c r="Y38" s="294">
        <f t="shared" ref="Y38:Y43" si="35">K38</f>
        <v>2</v>
      </c>
      <c r="Z38" s="293">
        <f t="shared" ref="Z38:Z43" si="36">X38-Y38</f>
        <v>-1.7</v>
      </c>
      <c r="AA38" s="292">
        <f t="shared" si="10"/>
        <v>15</v>
      </c>
    </row>
    <row r="39" spans="1:27" x14ac:dyDescent="0.3">
      <c r="A39" s="291" t="s">
        <v>381</v>
      </c>
      <c r="B39" s="292"/>
      <c r="C39" s="339">
        <f t="shared" si="5"/>
        <v>0.8</v>
      </c>
      <c r="D39" s="294">
        <v>1.2</v>
      </c>
      <c r="E39" s="293">
        <f t="shared" si="27"/>
        <v>-0.39999999999999991</v>
      </c>
      <c r="F39" s="292">
        <f t="shared" si="28"/>
        <v>66.666666666666671</v>
      </c>
      <c r="H39" s="291" t="s">
        <v>381</v>
      </c>
      <c r="I39" s="292"/>
      <c r="J39" s="294">
        <f>'Нормы кратко'!F38</f>
        <v>0.8</v>
      </c>
      <c r="K39" s="294">
        <f t="shared" si="29"/>
        <v>1.2</v>
      </c>
      <c r="L39" s="293">
        <f t="shared" si="30"/>
        <v>-0.39999999999999991</v>
      </c>
      <c r="M39" s="292">
        <f t="shared" si="31"/>
        <v>66.666666666666671</v>
      </c>
      <c r="O39" s="291" t="s">
        <v>381</v>
      </c>
      <c r="P39" s="292"/>
      <c r="Q39" s="294">
        <v>0</v>
      </c>
      <c r="R39" s="294">
        <f t="shared" si="32"/>
        <v>1.2</v>
      </c>
      <c r="S39" s="293">
        <f t="shared" si="33"/>
        <v>-1.2</v>
      </c>
      <c r="T39" s="292">
        <f t="shared" si="34"/>
        <v>0</v>
      </c>
      <c r="V39" s="291" t="s">
        <v>381</v>
      </c>
      <c r="W39" s="292"/>
      <c r="X39" s="294">
        <v>0</v>
      </c>
      <c r="Y39" s="294">
        <f t="shared" si="35"/>
        <v>1.2</v>
      </c>
      <c r="Z39" s="293">
        <f t="shared" si="36"/>
        <v>-1.2</v>
      </c>
      <c r="AA39" s="292">
        <f t="shared" si="10"/>
        <v>0</v>
      </c>
    </row>
    <row r="40" spans="1:27" x14ac:dyDescent="0.3">
      <c r="A40" s="291" t="s">
        <v>382</v>
      </c>
      <c r="B40" s="292"/>
      <c r="C40" s="339">
        <f t="shared" si="5"/>
        <v>0.63</v>
      </c>
      <c r="D40" s="294">
        <v>0.30000000000000004</v>
      </c>
      <c r="E40" s="293">
        <f t="shared" si="27"/>
        <v>0.32999999999999996</v>
      </c>
      <c r="F40" s="292">
        <f t="shared" si="28"/>
        <v>209.99999999999997</v>
      </c>
      <c r="H40" s="291" t="s">
        <v>382</v>
      </c>
      <c r="I40" s="292"/>
      <c r="J40" s="294">
        <f>'Нормы кратко'!F39</f>
        <v>0.2</v>
      </c>
      <c r="K40" s="294">
        <f t="shared" si="29"/>
        <v>0.30000000000000004</v>
      </c>
      <c r="L40" s="293">
        <f t="shared" si="30"/>
        <v>-0.10000000000000003</v>
      </c>
      <c r="M40" s="292">
        <f t="shared" si="31"/>
        <v>66.666666666666657</v>
      </c>
      <c r="O40" s="291" t="s">
        <v>382</v>
      </c>
      <c r="P40" s="292"/>
      <c r="Q40" s="294">
        <v>0</v>
      </c>
      <c r="R40" s="294">
        <f t="shared" si="32"/>
        <v>0.30000000000000004</v>
      </c>
      <c r="S40" s="293">
        <f t="shared" si="33"/>
        <v>-0.30000000000000004</v>
      </c>
      <c r="T40" s="292">
        <f t="shared" si="34"/>
        <v>0</v>
      </c>
      <c r="V40" s="291" t="s">
        <v>382</v>
      </c>
      <c r="W40" s="292"/>
      <c r="X40" s="294">
        <v>0.43</v>
      </c>
      <c r="Y40" s="294">
        <f t="shared" si="35"/>
        <v>0.30000000000000004</v>
      </c>
      <c r="Z40" s="293">
        <f t="shared" si="36"/>
        <v>0.12999999999999995</v>
      </c>
      <c r="AA40" s="292">
        <f t="shared" si="10"/>
        <v>143.33333333333331</v>
      </c>
    </row>
    <row r="41" spans="1:27" x14ac:dyDescent="0.3">
      <c r="A41" s="291" t="s">
        <v>383</v>
      </c>
      <c r="B41" s="292"/>
      <c r="C41" s="339">
        <f t="shared" si="5"/>
        <v>3.5849999999999995</v>
      </c>
      <c r="D41" s="294">
        <v>5</v>
      </c>
      <c r="E41" s="293">
        <f t="shared" si="27"/>
        <v>-1.4150000000000005</v>
      </c>
      <c r="F41" s="292">
        <f t="shared" si="28"/>
        <v>71.699999999999989</v>
      </c>
      <c r="H41" s="291" t="s">
        <v>383</v>
      </c>
      <c r="I41" s="292"/>
      <c r="J41" s="294">
        <f>'Нормы кратко'!F40</f>
        <v>0.59</v>
      </c>
      <c r="K41" s="294">
        <f t="shared" si="29"/>
        <v>5</v>
      </c>
      <c r="L41" s="293">
        <f t="shared" si="30"/>
        <v>-4.41</v>
      </c>
      <c r="M41" s="292">
        <f t="shared" si="31"/>
        <v>11.8</v>
      </c>
      <c r="O41" s="291" t="s">
        <v>383</v>
      </c>
      <c r="P41" s="292"/>
      <c r="Q41" s="294">
        <f>'Нормы кратко'!H40</f>
        <v>2.6149999999999998</v>
      </c>
      <c r="R41" s="294">
        <f t="shared" si="32"/>
        <v>5</v>
      </c>
      <c r="S41" s="293">
        <f t="shared" si="33"/>
        <v>-2.3850000000000002</v>
      </c>
      <c r="T41" s="292">
        <f t="shared" si="34"/>
        <v>52.3</v>
      </c>
      <c r="V41" s="291" t="s">
        <v>383</v>
      </c>
      <c r="W41" s="292"/>
      <c r="X41" s="294">
        <v>0.38</v>
      </c>
      <c r="Y41" s="294">
        <f t="shared" si="35"/>
        <v>5</v>
      </c>
      <c r="Z41" s="293">
        <f t="shared" si="36"/>
        <v>-4.62</v>
      </c>
      <c r="AA41" s="292">
        <f t="shared" si="10"/>
        <v>7.6</v>
      </c>
    </row>
    <row r="42" spans="1:27" x14ac:dyDescent="0.3">
      <c r="A42" s="291" t="s">
        <v>384</v>
      </c>
      <c r="B42" s="292"/>
      <c r="C42" s="339">
        <f t="shared" si="5"/>
        <v>0</v>
      </c>
      <c r="D42" s="294">
        <v>4</v>
      </c>
      <c r="E42" s="293">
        <f t="shared" si="27"/>
        <v>-4</v>
      </c>
      <c r="F42" s="292">
        <f t="shared" si="28"/>
        <v>0</v>
      </c>
      <c r="H42" s="291" t="s">
        <v>384</v>
      </c>
      <c r="I42" s="292"/>
      <c r="J42" s="294">
        <v>0</v>
      </c>
      <c r="K42" s="294">
        <f t="shared" si="29"/>
        <v>4</v>
      </c>
      <c r="L42" s="293">
        <f t="shared" si="30"/>
        <v>-4</v>
      </c>
      <c r="M42" s="292">
        <f t="shared" si="31"/>
        <v>0</v>
      </c>
      <c r="O42" s="291" t="s">
        <v>384</v>
      </c>
      <c r="P42" s="292"/>
      <c r="Q42" s="294">
        <v>0</v>
      </c>
      <c r="R42" s="294">
        <f t="shared" si="32"/>
        <v>4</v>
      </c>
      <c r="S42" s="293">
        <f t="shared" si="33"/>
        <v>-4</v>
      </c>
      <c r="T42" s="292">
        <f t="shared" si="34"/>
        <v>0</v>
      </c>
      <c r="V42" s="291" t="s">
        <v>384</v>
      </c>
      <c r="W42" s="292"/>
      <c r="X42" s="294">
        <v>0</v>
      </c>
      <c r="Y42" s="294">
        <f t="shared" si="35"/>
        <v>4</v>
      </c>
      <c r="Z42" s="293">
        <f t="shared" si="36"/>
        <v>-4</v>
      </c>
      <c r="AA42" s="292">
        <f t="shared" si="10"/>
        <v>0</v>
      </c>
    </row>
    <row r="43" spans="1:27" x14ac:dyDescent="0.3">
      <c r="A43" s="291" t="s">
        <v>385</v>
      </c>
      <c r="B43" s="292"/>
      <c r="C43" s="339">
        <f t="shared" si="5"/>
        <v>0</v>
      </c>
      <c r="D43" s="294">
        <v>2</v>
      </c>
      <c r="E43" s="293">
        <f t="shared" si="27"/>
        <v>-2</v>
      </c>
      <c r="F43" s="292">
        <f t="shared" si="28"/>
        <v>0</v>
      </c>
      <c r="H43" s="291" t="s">
        <v>385</v>
      </c>
      <c r="I43" s="292"/>
      <c r="J43" s="294">
        <v>0</v>
      </c>
      <c r="K43" s="294">
        <f t="shared" si="29"/>
        <v>2</v>
      </c>
      <c r="L43" s="293">
        <f t="shared" si="30"/>
        <v>-2</v>
      </c>
      <c r="M43" s="292">
        <f t="shared" si="31"/>
        <v>0</v>
      </c>
      <c r="O43" s="291" t="s">
        <v>385</v>
      </c>
      <c r="P43" s="292"/>
      <c r="Q43" s="294">
        <v>0</v>
      </c>
      <c r="R43" s="294">
        <f t="shared" si="32"/>
        <v>2</v>
      </c>
      <c r="S43" s="293">
        <f t="shared" si="33"/>
        <v>-2</v>
      </c>
      <c r="T43" s="292">
        <f>Q43*100/R43</f>
        <v>0</v>
      </c>
      <c r="V43" s="291" t="s">
        <v>385</v>
      </c>
      <c r="W43" s="292"/>
      <c r="X43" s="294">
        <v>0</v>
      </c>
      <c r="Y43" s="294">
        <f t="shared" si="35"/>
        <v>2</v>
      </c>
      <c r="Z43" s="293">
        <f t="shared" si="36"/>
        <v>-2</v>
      </c>
      <c r="AA43" s="292">
        <f>X43*100/Y43</f>
        <v>0</v>
      </c>
    </row>
    <row r="44" spans="1:27" s="107" customFormat="1" x14ac:dyDescent="0.3">
      <c r="A44" s="287" t="s">
        <v>386</v>
      </c>
      <c r="B44" s="298"/>
      <c r="C44" s="181">
        <f>J44+Q44+X44</f>
        <v>1539.8366000000003</v>
      </c>
      <c r="D44" s="300">
        <v>2348.5</v>
      </c>
      <c r="E44" s="298"/>
      <c r="F44" s="301"/>
      <c r="H44" s="150" t="s">
        <v>386</v>
      </c>
      <c r="I44" s="298"/>
      <c r="J44" s="299">
        <f>J38+J39+J40+J41+J43+J36+J35+J33+J31+J29+J28+J27+J26+J25+J22+J21+J20+J18+J17+J15+J14+J13+J12+J11+J10+J9+J8+J7+J6+J42+J32</f>
        <v>445.55226666666675</v>
      </c>
      <c r="K44" s="300">
        <f>K38+K39+K40+K41+K43+K36+K35+K33+K31+K29+K28+K27+K26+K25+K22+K21+K20+K18+K17+K15+K14+K13+K12+K11+K10+K9+K8+K7+K6+K42</f>
        <v>2348.5</v>
      </c>
      <c r="L44" s="298"/>
      <c r="M44" s="301"/>
      <c r="O44" s="150" t="s">
        <v>386</v>
      </c>
      <c r="P44" s="298"/>
      <c r="Q44" s="300">
        <f>Q38+Q39+Q40+Q41+Q43+Q36+Q35+Q33+Q31+Q29+Q28+Q27+Q26+Q25+Q22+Q21+Q20+Q18+Q17+Q15+Q14+Q13+Q12+Q11+Q10+Q9+Q8+Q7+Q6+Q42</f>
        <v>742.30433333333349</v>
      </c>
      <c r="R44" s="300">
        <f>R38+R39+R40+R41+R43+R36+R35+R33+R31+R29+R28+R27+R26+R25+R22+R21+R20+R18+R17+R15+R14+R13+R12+R11+R10+R9+R8+R7+R6+R42</f>
        <v>2348.5</v>
      </c>
      <c r="S44" s="298"/>
      <c r="T44" s="301"/>
      <c r="V44" s="150" t="s">
        <v>386</v>
      </c>
      <c r="W44" s="298"/>
      <c r="X44" s="299">
        <f>X38+X39+X40+X41+X43+X36+X35+X33+X31+X29+X28+X27+X26+X25+X22+X21+X20+X18+X17+X15+X14+X13+X12+X11+X10+X9+X8+X7+X6+X42+X32</f>
        <v>351.98</v>
      </c>
      <c r="Y44" s="300">
        <f>Y38+Y39+Y40+Y41+Y43+Y36+Y35+Y33+Y31+Y29+Y28+Y27+Y26+Y25+Y22+Y21+Y20+Y18+Y17+Y15+Y14+Y13+Y12+Y11+Y10+Y9+Y8+Y7+Y6+Y42</f>
        <v>2348.5</v>
      </c>
      <c r="Z44" s="298"/>
      <c r="AA44" s="301"/>
    </row>
    <row r="45" spans="1:27" x14ac:dyDescent="0.3">
      <c r="C45" s="108">
        <f>C44-'Нормы кратко'!D44</f>
        <v>0</v>
      </c>
      <c r="J45" s="108">
        <f>J44-'Нормы кратко'!F44</f>
        <v>0</v>
      </c>
      <c r="Q45" s="108">
        <f>Q44-'Нормы кратко'!H44</f>
        <v>0</v>
      </c>
      <c r="X45" s="108">
        <f>X44-'Нормы кратко'!J44</f>
        <v>0</v>
      </c>
    </row>
    <row r="50" spans="9:9" x14ac:dyDescent="0.3">
      <c r="I50" s="108"/>
    </row>
  </sheetData>
  <mergeCells count="12">
    <mergeCell ref="B4:B5"/>
    <mergeCell ref="I4:I5"/>
    <mergeCell ref="P4:P5"/>
    <mergeCell ref="W4:W5"/>
    <mergeCell ref="A2:F2"/>
    <mergeCell ref="H2:M2"/>
    <mergeCell ref="O2:T2"/>
    <mergeCell ref="V2:AA2"/>
    <mergeCell ref="A3:F3"/>
    <mergeCell ref="H3:M3"/>
    <mergeCell ref="O3:T3"/>
    <mergeCell ref="V3:AA3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scale="44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C5" sqref="C4:C5"/>
    </sheetView>
  </sheetViews>
  <sheetFormatPr defaultRowHeight="15.75" x14ac:dyDescent="0.25"/>
  <cols>
    <col min="1" max="1" width="9.140625" style="342"/>
    <col min="2" max="2" width="29.42578125" style="342" bestFit="1" customWidth="1"/>
    <col min="3" max="4" width="8.140625" style="342" bestFit="1" customWidth="1"/>
    <col min="5" max="5" width="11" style="342" bestFit="1" customWidth="1"/>
    <col min="6" max="6" width="9" style="342" bestFit="1" customWidth="1"/>
    <col min="7" max="7" width="34.5703125" style="342" bestFit="1" customWidth="1"/>
    <col min="8" max="16384" width="9.140625" style="342"/>
  </cols>
  <sheetData>
    <row r="1" spans="2:8" x14ac:dyDescent="0.25">
      <c r="B1" s="340"/>
      <c r="C1" s="340"/>
      <c r="D1" s="340"/>
      <c r="E1" s="340"/>
      <c r="F1" s="340"/>
      <c r="G1" s="341" t="s">
        <v>326</v>
      </c>
      <c r="H1" s="340"/>
    </row>
    <row r="2" spans="2:8" ht="55.5" customHeight="1" x14ac:dyDescent="0.25">
      <c r="B2" s="441" t="s">
        <v>405</v>
      </c>
      <c r="C2" s="441"/>
      <c r="D2" s="441"/>
      <c r="E2" s="441"/>
      <c r="F2" s="441"/>
      <c r="G2" s="441"/>
      <c r="H2" s="340"/>
    </row>
    <row r="3" spans="2:8" x14ac:dyDescent="0.25">
      <c r="B3" s="442" t="s">
        <v>387</v>
      </c>
      <c r="C3" s="442"/>
      <c r="D3" s="442"/>
      <c r="E3" s="442"/>
      <c r="F3" s="442"/>
      <c r="G3" s="340"/>
      <c r="H3" s="112"/>
    </row>
    <row r="4" spans="2:8" ht="78.75" x14ac:dyDescent="0.25">
      <c r="B4" s="343" t="s">
        <v>388</v>
      </c>
      <c r="C4" s="343" t="s">
        <v>330</v>
      </c>
      <c r="D4" s="343" t="s">
        <v>331</v>
      </c>
      <c r="E4" s="343" t="s">
        <v>332</v>
      </c>
      <c r="F4" s="344" t="s">
        <v>389</v>
      </c>
      <c r="G4" s="343" t="s">
        <v>325</v>
      </c>
      <c r="H4" s="340"/>
    </row>
    <row r="5" spans="2:8" ht="79.5" thickBot="1" x14ac:dyDescent="0.3">
      <c r="B5" s="345" t="s">
        <v>390</v>
      </c>
      <c r="C5" s="346">
        <v>90</v>
      </c>
      <c r="D5" s="346">
        <v>92</v>
      </c>
      <c r="E5" s="346">
        <v>383</v>
      </c>
      <c r="F5" s="346">
        <v>2720</v>
      </c>
      <c r="G5" s="345" t="s">
        <v>391</v>
      </c>
      <c r="H5" s="340"/>
    </row>
    <row r="6" spans="2:8" ht="94.5" x14ac:dyDescent="0.25">
      <c r="B6" s="345" t="s">
        <v>392</v>
      </c>
      <c r="C6" s="347">
        <v>0.13</v>
      </c>
      <c r="D6" s="348">
        <v>0.3</v>
      </c>
      <c r="E6" s="348">
        <v>0.56000000000000005</v>
      </c>
      <c r="F6" s="349">
        <v>1</v>
      </c>
      <c r="G6" s="345"/>
      <c r="H6" s="340"/>
    </row>
    <row r="7" spans="2:8" ht="173.25" x14ac:dyDescent="0.25">
      <c r="B7" s="345" t="s">
        <v>476</v>
      </c>
      <c r="C7" s="350">
        <v>76</v>
      </c>
      <c r="D7" s="346">
        <v>85</v>
      </c>
      <c r="E7" s="346">
        <v>370</v>
      </c>
      <c r="F7" s="346">
        <v>2550</v>
      </c>
      <c r="G7" s="345" t="s">
        <v>393</v>
      </c>
      <c r="H7" s="340"/>
    </row>
    <row r="8" spans="2:8" ht="94.5" x14ac:dyDescent="0.25">
      <c r="B8" s="345" t="s">
        <v>394</v>
      </c>
      <c r="C8" s="350">
        <v>0.12</v>
      </c>
      <c r="D8" s="348">
        <v>0.3</v>
      </c>
      <c r="E8" s="348">
        <v>0.57999999999999996</v>
      </c>
      <c r="F8" s="349">
        <v>1</v>
      </c>
      <c r="G8" s="345"/>
      <c r="H8" s="340"/>
    </row>
    <row r="9" spans="2:8" ht="78.75" x14ac:dyDescent="0.25">
      <c r="B9" s="345" t="s">
        <v>395</v>
      </c>
      <c r="C9" s="350" t="s">
        <v>396</v>
      </c>
      <c r="D9" s="348" t="s">
        <v>397</v>
      </c>
      <c r="E9" s="348" t="s">
        <v>398</v>
      </c>
      <c r="F9" s="349"/>
      <c r="G9" s="345"/>
      <c r="H9" s="340"/>
    </row>
    <row r="10" spans="2:8" ht="220.5" x14ac:dyDescent="0.25">
      <c r="B10" s="345" t="s">
        <v>479</v>
      </c>
      <c r="C10" s="350">
        <v>96</v>
      </c>
      <c r="D10" s="346">
        <v>116</v>
      </c>
      <c r="E10" s="346">
        <v>387</v>
      </c>
      <c r="F10" s="346">
        <v>2881</v>
      </c>
      <c r="G10" s="345" t="s">
        <v>399</v>
      </c>
      <c r="H10" s="340"/>
    </row>
    <row r="11" spans="2:8" ht="94.5" x14ac:dyDescent="0.25">
      <c r="B11" s="345" t="s">
        <v>400</v>
      </c>
      <c r="C11" s="350">
        <v>0.13</v>
      </c>
      <c r="D11" s="348">
        <v>0.36</v>
      </c>
      <c r="E11" s="348">
        <v>0.54</v>
      </c>
      <c r="F11" s="348">
        <v>1.03</v>
      </c>
      <c r="G11" s="345"/>
      <c r="H11" s="340"/>
    </row>
    <row r="12" spans="2:8" ht="157.5" x14ac:dyDescent="0.25">
      <c r="B12" s="345" t="s">
        <v>401</v>
      </c>
      <c r="C12" s="350">
        <v>111</v>
      </c>
      <c r="D12" s="346">
        <v>115</v>
      </c>
      <c r="E12" s="346">
        <v>375</v>
      </c>
      <c r="F12" s="346">
        <v>2992</v>
      </c>
      <c r="G12" s="345" t="s">
        <v>478</v>
      </c>
      <c r="H12" s="340"/>
    </row>
    <row r="13" spans="2:8" ht="94.5" x14ac:dyDescent="0.25">
      <c r="B13" s="351" t="s">
        <v>402</v>
      </c>
      <c r="C13" s="352">
        <v>0.15</v>
      </c>
      <c r="D13" s="353">
        <v>0.35</v>
      </c>
      <c r="E13" s="353">
        <v>0.5</v>
      </c>
      <c r="F13" s="353">
        <v>1</v>
      </c>
      <c r="G13" s="351"/>
      <c r="H13" s="340"/>
    </row>
    <row r="14" spans="2:8" x14ac:dyDescent="0.25">
      <c r="B14" s="354"/>
      <c r="C14" s="355"/>
      <c r="D14" s="356"/>
      <c r="E14" s="356"/>
      <c r="F14" s="356"/>
      <c r="G14" s="354"/>
      <c r="H14" s="340"/>
    </row>
    <row r="15" spans="2:8" ht="31.5" x14ac:dyDescent="0.25">
      <c r="B15" s="344" t="s">
        <v>408</v>
      </c>
      <c r="C15" s="371">
        <v>25.82</v>
      </c>
      <c r="D15" s="357">
        <v>24.2</v>
      </c>
      <c r="E15" s="357">
        <v>84.4</v>
      </c>
      <c r="F15" s="357">
        <v>665.75</v>
      </c>
      <c r="G15" s="340"/>
      <c r="H15" s="340"/>
    </row>
    <row r="16" spans="2:8" x14ac:dyDescent="0.25">
      <c r="B16" s="358"/>
      <c r="C16" s="359"/>
      <c r="D16" s="360"/>
      <c r="E16" s="360"/>
      <c r="F16" s="360"/>
      <c r="G16" s="340"/>
      <c r="H16" s="340"/>
    </row>
    <row r="17" spans="2:6" ht="63" x14ac:dyDescent="0.25">
      <c r="B17" s="361" t="s">
        <v>403</v>
      </c>
      <c r="C17" s="372">
        <f>C15*4/F15</f>
        <v>0.155133308298911</v>
      </c>
      <c r="D17" s="362">
        <f>D15*9/F15</f>
        <v>0.32714983101764922</v>
      </c>
      <c r="E17" s="362">
        <f>E15*4/F15</f>
        <v>0.50709725873075484</v>
      </c>
      <c r="F17" s="363"/>
    </row>
    <row r="18" spans="2:6" s="367" customFormat="1" x14ac:dyDescent="0.25">
      <c r="B18" s="364"/>
      <c r="C18" s="355"/>
      <c r="D18" s="365"/>
      <c r="E18" s="365"/>
      <c r="F18" s="366"/>
    </row>
    <row r="19" spans="2:6" ht="31.5" x14ac:dyDescent="0.25">
      <c r="B19" s="344" t="s">
        <v>409</v>
      </c>
      <c r="C19" s="371">
        <v>40.71</v>
      </c>
      <c r="D19" s="357">
        <v>36.479999999999997</v>
      </c>
      <c r="E19" s="357">
        <v>136.19999999999999</v>
      </c>
      <c r="F19" s="357">
        <v>1021.56</v>
      </c>
    </row>
    <row r="20" spans="2:6" x14ac:dyDescent="0.25">
      <c r="B20" s="358"/>
      <c r="C20" s="359"/>
      <c r="D20" s="360"/>
      <c r="E20" s="360"/>
      <c r="F20" s="360"/>
    </row>
    <row r="21" spans="2:6" ht="63" x14ac:dyDescent="0.25">
      <c r="B21" s="361" t="s">
        <v>411</v>
      </c>
      <c r="C21" s="372">
        <f>C19*4/F19</f>
        <v>0.15940326559379772</v>
      </c>
      <c r="D21" s="362">
        <f>D19*9/F19</f>
        <v>0.32139081404910136</v>
      </c>
      <c r="E21" s="362">
        <f>E19*4/F19</f>
        <v>0.53330200869258781</v>
      </c>
      <c r="F21" s="363"/>
    </row>
    <row r="22" spans="2:6" s="367" customFormat="1" x14ac:dyDescent="0.25">
      <c r="B22" s="364"/>
      <c r="C22" s="355"/>
      <c r="D22" s="365"/>
      <c r="E22" s="365"/>
      <c r="F22" s="366"/>
    </row>
    <row r="23" spans="2:6" ht="31.5" x14ac:dyDescent="0.25">
      <c r="B23" s="344" t="s">
        <v>410</v>
      </c>
      <c r="C23" s="371">
        <v>14.07</v>
      </c>
      <c r="D23" s="357">
        <v>12.87</v>
      </c>
      <c r="E23" s="357">
        <v>50.8</v>
      </c>
      <c r="F23" s="357">
        <v>382.39</v>
      </c>
    </row>
    <row r="24" spans="2:6" x14ac:dyDescent="0.25">
      <c r="B24" s="368"/>
      <c r="C24" s="369"/>
      <c r="D24" s="370"/>
      <c r="E24" s="370"/>
      <c r="F24" s="370"/>
    </row>
    <row r="25" spans="2:6" ht="63" x14ac:dyDescent="0.25">
      <c r="B25" s="361" t="s">
        <v>412</v>
      </c>
      <c r="C25" s="372">
        <f>C23*4/F23</f>
        <v>0.14717958105598997</v>
      </c>
      <c r="D25" s="362">
        <f>D23*9/F23</f>
        <v>0.30291064096864456</v>
      </c>
      <c r="E25" s="362">
        <f>E23*4/F23</f>
        <v>0.53139464944166948</v>
      </c>
      <c r="F25" s="363"/>
    </row>
  </sheetData>
  <mergeCells count="2">
    <mergeCell ref="B2:G2"/>
    <mergeCell ref="B3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A5" sqref="A5"/>
    </sheetView>
  </sheetViews>
  <sheetFormatPr defaultRowHeight="15" x14ac:dyDescent="0.25"/>
  <cols>
    <col min="2" max="2" width="29.42578125" bestFit="1" customWidth="1"/>
    <col min="3" max="4" width="8.140625" bestFit="1" customWidth="1"/>
    <col min="5" max="5" width="11" bestFit="1" customWidth="1"/>
    <col min="6" max="6" width="9" bestFit="1" customWidth="1"/>
    <col min="7" max="7" width="34.5703125" bestFit="1" customWidth="1"/>
    <col min="8" max="8" width="7" bestFit="1" customWidth="1"/>
  </cols>
  <sheetData>
    <row r="1" spans="2:8" x14ac:dyDescent="0.25">
      <c r="B1" s="109"/>
      <c r="C1" s="109"/>
      <c r="D1" s="109"/>
      <c r="E1" s="109"/>
      <c r="F1" s="109"/>
      <c r="G1" s="110" t="s">
        <v>407</v>
      </c>
      <c r="H1" s="109"/>
    </row>
    <row r="2" spans="2:8" ht="51.75" customHeight="1" x14ac:dyDescent="0.25">
      <c r="B2" s="443" t="s">
        <v>405</v>
      </c>
      <c r="C2" s="443"/>
      <c r="D2" s="443"/>
      <c r="E2" s="443"/>
      <c r="F2" s="443"/>
      <c r="G2" s="443"/>
      <c r="H2" s="109"/>
    </row>
    <row r="3" spans="2:8" ht="15.75" x14ac:dyDescent="0.25">
      <c r="B3" s="444" t="s">
        <v>404</v>
      </c>
      <c r="C3" s="444"/>
      <c r="D3" s="444"/>
      <c r="E3" s="444"/>
      <c r="F3" s="444"/>
      <c r="G3" s="444"/>
      <c r="H3" s="112"/>
    </row>
    <row r="4" spans="2:8" ht="72" thickBot="1" x14ac:dyDescent="0.3">
      <c r="B4" s="113" t="s">
        <v>388</v>
      </c>
      <c r="C4" s="113" t="s">
        <v>330</v>
      </c>
      <c r="D4" s="113" t="s">
        <v>331</v>
      </c>
      <c r="E4" s="113" t="s">
        <v>332</v>
      </c>
      <c r="F4" s="114" t="s">
        <v>389</v>
      </c>
      <c r="G4" s="111" t="s">
        <v>325</v>
      </c>
      <c r="H4" s="109"/>
    </row>
    <row r="5" spans="2:8" ht="75" x14ac:dyDescent="0.25">
      <c r="B5" s="115" t="s">
        <v>390</v>
      </c>
      <c r="C5" s="116">
        <v>90</v>
      </c>
      <c r="D5" s="116">
        <v>92</v>
      </c>
      <c r="E5" s="116">
        <v>383</v>
      </c>
      <c r="F5" s="117">
        <v>2720</v>
      </c>
      <c r="G5" s="151" t="s">
        <v>391</v>
      </c>
      <c r="H5" s="109"/>
    </row>
    <row r="6" spans="2:8" ht="75.75" thickBot="1" x14ac:dyDescent="0.3">
      <c r="B6" s="118" t="s">
        <v>392</v>
      </c>
      <c r="C6" s="119">
        <v>0.13</v>
      </c>
      <c r="D6" s="119">
        <v>0.3</v>
      </c>
      <c r="E6" s="119">
        <v>0.56000000000000005</v>
      </c>
      <c r="F6" s="120">
        <v>1</v>
      </c>
      <c r="G6" s="151"/>
      <c r="H6" s="109"/>
    </row>
    <row r="7" spans="2:8" ht="150" x14ac:dyDescent="0.25">
      <c r="B7" s="121" t="s">
        <v>476</v>
      </c>
      <c r="C7" s="122">
        <v>76</v>
      </c>
      <c r="D7" s="122">
        <v>85</v>
      </c>
      <c r="E7" s="122">
        <v>370</v>
      </c>
      <c r="F7" s="123">
        <v>2550</v>
      </c>
      <c r="G7" s="151" t="s">
        <v>393</v>
      </c>
      <c r="H7" s="109"/>
    </row>
    <row r="8" spans="2:8" ht="75.75" thickBot="1" x14ac:dyDescent="0.3">
      <c r="B8" s="124" t="s">
        <v>394</v>
      </c>
      <c r="C8" s="125">
        <v>0.12</v>
      </c>
      <c r="D8" s="125">
        <v>0.3</v>
      </c>
      <c r="E8" s="125">
        <v>0.57999999999999996</v>
      </c>
      <c r="F8" s="126">
        <v>1</v>
      </c>
      <c r="G8" s="151"/>
      <c r="H8" s="109"/>
    </row>
    <row r="9" spans="2:8" ht="75.75" thickBot="1" x14ac:dyDescent="0.3">
      <c r="B9" s="127" t="s">
        <v>395</v>
      </c>
      <c r="C9" s="125" t="s">
        <v>396</v>
      </c>
      <c r="D9" s="125" t="s">
        <v>397</v>
      </c>
      <c r="E9" s="125" t="s">
        <v>398</v>
      </c>
      <c r="F9" s="128"/>
      <c r="G9" s="151"/>
      <c r="H9" s="109"/>
    </row>
    <row r="10" spans="2:8" ht="210" x14ac:dyDescent="0.25">
      <c r="B10" s="129" t="s">
        <v>477</v>
      </c>
      <c r="C10" s="130">
        <v>85</v>
      </c>
      <c r="D10" s="130">
        <v>95</v>
      </c>
      <c r="E10" s="130">
        <v>410</v>
      </c>
      <c r="F10" s="131">
        <v>2837</v>
      </c>
      <c r="G10" s="151" t="s">
        <v>399</v>
      </c>
      <c r="H10" s="109"/>
    </row>
    <row r="11" spans="2:8" ht="75.75" thickBot="1" x14ac:dyDescent="0.3">
      <c r="B11" s="132" t="s">
        <v>400</v>
      </c>
      <c r="C11" s="133">
        <v>0.12</v>
      </c>
      <c r="D11" s="133">
        <v>0.3</v>
      </c>
      <c r="E11" s="133">
        <v>0.57999999999999996</v>
      </c>
      <c r="F11" s="134">
        <v>1</v>
      </c>
      <c r="G11" s="151"/>
      <c r="H11" s="109"/>
    </row>
    <row r="12" spans="2:8" ht="135.75" thickBot="1" x14ac:dyDescent="0.3">
      <c r="B12" s="135" t="s">
        <v>401</v>
      </c>
      <c r="C12" s="136">
        <v>95</v>
      </c>
      <c r="D12" s="136">
        <v>97</v>
      </c>
      <c r="E12" s="136">
        <v>402</v>
      </c>
      <c r="F12" s="137">
        <v>2856</v>
      </c>
      <c r="G12" s="151" t="s">
        <v>478</v>
      </c>
      <c r="H12" s="110"/>
    </row>
    <row r="13" spans="2:8" ht="75.75" thickBot="1" x14ac:dyDescent="0.3">
      <c r="B13" s="138" t="s">
        <v>402</v>
      </c>
      <c r="C13" s="139">
        <v>0.13</v>
      </c>
      <c r="D13" s="139">
        <v>0.31</v>
      </c>
      <c r="E13" s="139">
        <v>0.56000000000000005</v>
      </c>
      <c r="F13" s="140">
        <v>1</v>
      </c>
      <c r="G13" s="151"/>
      <c r="H13" s="109"/>
    </row>
  </sheetData>
  <mergeCells count="2">
    <mergeCell ref="B2:G2"/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30" sqref="E30"/>
    </sheetView>
  </sheetViews>
  <sheetFormatPr defaultRowHeight="11.25" x14ac:dyDescent="0.2"/>
  <cols>
    <col min="1" max="1" width="13.42578125" style="375" customWidth="1"/>
    <col min="2" max="2" width="34.5703125" style="375" customWidth="1"/>
    <col min="3" max="3" width="13.42578125" style="375" customWidth="1"/>
    <col min="4" max="4" width="33.7109375" style="375" customWidth="1"/>
    <col min="5" max="5" width="29" style="375" customWidth="1"/>
    <col min="6" max="1025" width="7.5703125" style="375" customWidth="1"/>
    <col min="1026" max="16384" width="9.140625" style="375"/>
  </cols>
  <sheetData>
    <row r="1" spans="1:5" ht="16.5" x14ac:dyDescent="0.3">
      <c r="A1" s="373"/>
      <c r="B1" s="373"/>
      <c r="C1" s="373"/>
      <c r="D1" s="373"/>
      <c r="E1" s="374" t="s">
        <v>757</v>
      </c>
    </row>
    <row r="2" spans="1:5" ht="30.75" customHeight="1" x14ac:dyDescent="0.2">
      <c r="A2" s="445" t="s">
        <v>758</v>
      </c>
      <c r="B2" s="445"/>
      <c r="C2" s="445"/>
      <c r="D2" s="445"/>
      <c r="E2" s="445"/>
    </row>
    <row r="3" spans="1:5" ht="16.5" x14ac:dyDescent="0.3">
      <c r="A3" s="373"/>
      <c r="B3" s="373"/>
      <c r="C3" s="373"/>
      <c r="D3" s="373"/>
      <c r="E3" s="373"/>
    </row>
    <row r="4" spans="1:5" ht="16.5" x14ac:dyDescent="0.3">
      <c r="A4" s="376" t="s">
        <v>759</v>
      </c>
      <c r="B4" s="376" t="s">
        <v>760</v>
      </c>
      <c r="C4" s="376" t="s">
        <v>759</v>
      </c>
      <c r="D4" s="376" t="s">
        <v>760</v>
      </c>
      <c r="E4" s="376" t="s">
        <v>325</v>
      </c>
    </row>
    <row r="5" spans="1:5" ht="16.5" x14ac:dyDescent="0.3">
      <c r="A5" s="377" t="s">
        <v>251</v>
      </c>
      <c r="B5" s="378" t="s">
        <v>191</v>
      </c>
      <c r="C5" s="377" t="s">
        <v>251</v>
      </c>
      <c r="D5" s="378" t="s">
        <v>191</v>
      </c>
      <c r="E5" s="379" t="s">
        <v>761</v>
      </c>
    </row>
    <row r="6" spans="1:5" ht="33" x14ac:dyDescent="0.3">
      <c r="A6" s="380" t="s">
        <v>259</v>
      </c>
      <c r="B6" s="378" t="s">
        <v>200</v>
      </c>
      <c r="C6" s="380" t="s">
        <v>762</v>
      </c>
      <c r="D6" s="378" t="s">
        <v>763</v>
      </c>
      <c r="E6" s="379"/>
    </row>
    <row r="7" spans="1:5" ht="16.5" x14ac:dyDescent="0.3">
      <c r="A7" s="380" t="s">
        <v>266</v>
      </c>
      <c r="B7" s="378" t="s">
        <v>218</v>
      </c>
      <c r="C7" s="380" t="s">
        <v>764</v>
      </c>
      <c r="D7" s="378" t="s">
        <v>765</v>
      </c>
      <c r="E7" s="379"/>
    </row>
    <row r="8" spans="1:5" ht="16.5" x14ac:dyDescent="0.3">
      <c r="A8" s="380" t="s">
        <v>281</v>
      </c>
      <c r="B8" s="378" t="s">
        <v>212</v>
      </c>
      <c r="C8" s="380" t="s">
        <v>766</v>
      </c>
      <c r="D8" s="378" t="s">
        <v>767</v>
      </c>
      <c r="E8" s="379"/>
    </row>
    <row r="9" spans="1:5" ht="33" x14ac:dyDescent="0.3">
      <c r="A9" s="380" t="s">
        <v>272</v>
      </c>
      <c r="B9" s="378" t="s">
        <v>768</v>
      </c>
      <c r="C9" s="380" t="s">
        <v>272</v>
      </c>
      <c r="D9" s="378" t="s">
        <v>768</v>
      </c>
      <c r="E9" s="379" t="s">
        <v>761</v>
      </c>
    </row>
    <row r="10" spans="1:5" ht="16.5" x14ac:dyDescent="0.3">
      <c r="A10" s="380" t="s">
        <v>769</v>
      </c>
      <c r="B10" s="378" t="s">
        <v>216</v>
      </c>
      <c r="C10" s="380" t="s">
        <v>769</v>
      </c>
      <c r="D10" s="378" t="s">
        <v>216</v>
      </c>
      <c r="E10" s="379" t="s">
        <v>761</v>
      </c>
    </row>
    <row r="11" spans="1:5" ht="33" x14ac:dyDescent="0.3">
      <c r="A11" s="380" t="s">
        <v>315</v>
      </c>
      <c r="B11" s="378" t="s">
        <v>237</v>
      </c>
      <c r="C11" s="380" t="s">
        <v>770</v>
      </c>
      <c r="D11" s="378" t="s">
        <v>771</v>
      </c>
      <c r="E11" s="379"/>
    </row>
    <row r="12" spans="1:5" ht="33" x14ac:dyDescent="0.3">
      <c r="A12" s="380" t="s">
        <v>259</v>
      </c>
      <c r="B12" s="378" t="s">
        <v>200</v>
      </c>
      <c r="C12" s="380" t="s">
        <v>772</v>
      </c>
      <c r="D12" s="378" t="s">
        <v>773</v>
      </c>
      <c r="E12" s="379"/>
    </row>
    <row r="13" spans="1:5" ht="16.5" x14ac:dyDescent="0.3">
      <c r="A13" s="380" t="s">
        <v>298</v>
      </c>
      <c r="B13" s="378" t="s">
        <v>226</v>
      </c>
      <c r="C13" s="380" t="s">
        <v>298</v>
      </c>
      <c r="D13" s="378" t="s">
        <v>226</v>
      </c>
      <c r="E13" s="379" t="s">
        <v>761</v>
      </c>
    </row>
    <row r="14" spans="1:5" ht="33" x14ac:dyDescent="0.3">
      <c r="A14" s="380" t="s">
        <v>303</v>
      </c>
      <c r="B14" s="378" t="s">
        <v>230</v>
      </c>
      <c r="C14" s="380" t="s">
        <v>774</v>
      </c>
      <c r="D14" s="378" t="s">
        <v>775</v>
      </c>
      <c r="E14" s="379"/>
    </row>
    <row r="15" spans="1:5" ht="16.5" x14ac:dyDescent="0.3">
      <c r="A15" s="380" t="s">
        <v>776</v>
      </c>
      <c r="B15" s="378" t="s">
        <v>231</v>
      </c>
      <c r="C15" s="380" t="s">
        <v>776</v>
      </c>
      <c r="D15" s="378" t="s">
        <v>231</v>
      </c>
      <c r="E15" s="379" t="s">
        <v>761</v>
      </c>
    </row>
    <row r="16" spans="1:5" ht="16.5" x14ac:dyDescent="0.3">
      <c r="A16" s="380" t="s">
        <v>251</v>
      </c>
      <c r="B16" s="378" t="s">
        <v>233</v>
      </c>
      <c r="C16" s="380" t="s">
        <v>251</v>
      </c>
      <c r="D16" s="378" t="s">
        <v>233</v>
      </c>
      <c r="E16" s="379" t="s">
        <v>761</v>
      </c>
    </row>
    <row r="17" spans="1:5" ht="16.5" x14ac:dyDescent="0.3">
      <c r="A17" s="380" t="s">
        <v>281</v>
      </c>
      <c r="B17" s="378" t="s">
        <v>212</v>
      </c>
      <c r="C17" s="380" t="s">
        <v>777</v>
      </c>
      <c r="D17" s="378" t="s">
        <v>778</v>
      </c>
      <c r="E17" s="379"/>
    </row>
    <row r="18" spans="1:5" ht="49.5" x14ac:dyDescent="0.3">
      <c r="A18" s="380" t="s">
        <v>290</v>
      </c>
      <c r="B18" s="378" t="s">
        <v>779</v>
      </c>
      <c r="C18" s="380" t="s">
        <v>290</v>
      </c>
      <c r="D18" s="378" t="s">
        <v>779</v>
      </c>
      <c r="E18" s="379" t="s">
        <v>761</v>
      </c>
    </row>
    <row r="19" spans="1:5" ht="16.5" x14ac:dyDescent="0.3">
      <c r="A19" s="380" t="s">
        <v>294</v>
      </c>
      <c r="B19" s="378" t="s">
        <v>223</v>
      </c>
      <c r="C19" s="380" t="s">
        <v>780</v>
      </c>
      <c r="D19" s="378" t="s">
        <v>781</v>
      </c>
      <c r="E19" s="379"/>
    </row>
    <row r="20" spans="1:5" ht="33" x14ac:dyDescent="0.3">
      <c r="A20" s="380" t="s">
        <v>315</v>
      </c>
      <c r="B20" s="378" t="s">
        <v>237</v>
      </c>
      <c r="C20" s="380" t="s">
        <v>782</v>
      </c>
      <c r="D20" s="378" t="s">
        <v>783</v>
      </c>
      <c r="E20" s="379"/>
    </row>
    <row r="21" spans="1:5" ht="16.5" x14ac:dyDescent="0.3">
      <c r="A21" s="380" t="s">
        <v>251</v>
      </c>
      <c r="B21" s="378" t="s">
        <v>241</v>
      </c>
      <c r="C21" s="380" t="s">
        <v>251</v>
      </c>
      <c r="D21" s="378" t="s">
        <v>241</v>
      </c>
      <c r="E21" s="379" t="s">
        <v>761</v>
      </c>
    </row>
    <row r="22" spans="1:5" ht="16.5" x14ac:dyDescent="0.3">
      <c r="A22" s="380" t="s">
        <v>281</v>
      </c>
      <c r="B22" s="378" t="s">
        <v>212</v>
      </c>
      <c r="C22" s="380" t="s">
        <v>772</v>
      </c>
      <c r="D22" s="378" t="s">
        <v>773</v>
      </c>
      <c r="E22" s="379"/>
    </row>
    <row r="23" spans="1:5" ht="33" x14ac:dyDescent="0.3">
      <c r="A23" s="377" t="s">
        <v>259</v>
      </c>
      <c r="B23" s="378" t="s">
        <v>200</v>
      </c>
      <c r="C23" s="377" t="s">
        <v>784</v>
      </c>
      <c r="D23" s="378" t="s">
        <v>785</v>
      </c>
      <c r="E23" s="379"/>
    </row>
    <row r="24" spans="1:5" ht="16.5" x14ac:dyDescent="0.3">
      <c r="A24" s="377" t="s">
        <v>303</v>
      </c>
      <c r="B24" s="378" t="s">
        <v>230</v>
      </c>
      <c r="C24" s="377" t="s">
        <v>776</v>
      </c>
      <c r="D24" s="378" t="s">
        <v>231</v>
      </c>
      <c r="E24" s="379"/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1"/>
  <sheetViews>
    <sheetView topLeftCell="E403" workbookViewId="0">
      <selection activeCell="K418" sqref="K418"/>
    </sheetView>
  </sheetViews>
  <sheetFormatPr defaultRowHeight="16.5" x14ac:dyDescent="0.3"/>
  <cols>
    <col min="1" max="1" width="29.42578125" style="381" customWidth="1"/>
    <col min="2" max="2" width="12.85546875" style="382" customWidth="1"/>
    <col min="3" max="3" width="10.28515625" style="382" customWidth="1"/>
    <col min="4" max="4" width="39.5703125" style="384" customWidth="1"/>
    <col min="5" max="6" width="8" style="382" customWidth="1"/>
    <col min="7" max="7" width="41.85546875" style="384" customWidth="1"/>
    <col min="8" max="9" width="8" style="382" customWidth="1"/>
    <col min="10" max="10" width="42.42578125" style="384" customWidth="1"/>
    <col min="11" max="11" width="8" style="382" customWidth="1"/>
    <col min="12" max="12" width="10.28515625" style="395" customWidth="1"/>
    <col min="13" max="13" width="39.5703125" style="384" customWidth="1"/>
    <col min="14" max="256" width="8" style="395" customWidth="1"/>
    <col min="257" max="257" width="29.42578125" style="395" customWidth="1"/>
    <col min="258" max="258" width="12.85546875" style="395" customWidth="1"/>
    <col min="259" max="259" width="10.28515625" style="395" customWidth="1"/>
    <col min="260" max="260" width="39.5703125" style="395" customWidth="1"/>
    <col min="261" max="262" width="8" style="395" customWidth="1"/>
    <col min="263" max="263" width="41.85546875" style="395" customWidth="1"/>
    <col min="264" max="265" width="8" style="395" customWidth="1"/>
    <col min="266" max="266" width="42.42578125" style="395" customWidth="1"/>
    <col min="267" max="267" width="8" style="395" customWidth="1"/>
    <col min="268" max="268" width="10.28515625" style="395" customWidth="1"/>
    <col min="269" max="269" width="39.5703125" style="395" customWidth="1"/>
    <col min="270" max="512" width="8" style="395" customWidth="1"/>
    <col min="513" max="513" width="29.42578125" style="395" customWidth="1"/>
    <col min="514" max="514" width="12.85546875" style="395" customWidth="1"/>
    <col min="515" max="515" width="10.28515625" style="395" customWidth="1"/>
    <col min="516" max="516" width="39.5703125" style="395" customWidth="1"/>
    <col min="517" max="518" width="8" style="395" customWidth="1"/>
    <col min="519" max="519" width="41.85546875" style="395" customWidth="1"/>
    <col min="520" max="521" width="8" style="395" customWidth="1"/>
    <col min="522" max="522" width="42.42578125" style="395" customWidth="1"/>
    <col min="523" max="523" width="8" style="395" customWidth="1"/>
    <col min="524" max="524" width="10.28515625" style="395" customWidth="1"/>
    <col min="525" max="525" width="39.5703125" style="395" customWidth="1"/>
    <col min="526" max="768" width="8" style="395" customWidth="1"/>
    <col min="769" max="769" width="29.42578125" style="395" customWidth="1"/>
    <col min="770" max="770" width="12.85546875" style="395" customWidth="1"/>
    <col min="771" max="771" width="10.28515625" style="395" customWidth="1"/>
    <col min="772" max="772" width="39.5703125" style="395" customWidth="1"/>
    <col min="773" max="774" width="8" style="395" customWidth="1"/>
    <col min="775" max="775" width="41.85546875" style="395" customWidth="1"/>
    <col min="776" max="777" width="8" style="395" customWidth="1"/>
    <col min="778" max="778" width="42.42578125" style="395" customWidth="1"/>
    <col min="779" max="779" width="8" style="395" customWidth="1"/>
    <col min="780" max="780" width="10.28515625" style="395" customWidth="1"/>
    <col min="781" max="781" width="39.5703125" style="395" customWidth="1"/>
    <col min="782" max="1025" width="8" style="395" customWidth="1"/>
    <col min="1026" max="16384" width="9.140625" style="74"/>
  </cols>
  <sheetData>
    <row r="1" spans="1:14" s="74" customFormat="1" x14ac:dyDescent="0.3">
      <c r="A1" s="381"/>
      <c r="B1" s="382"/>
      <c r="C1" s="383"/>
      <c r="D1" s="384"/>
      <c r="E1" s="382"/>
      <c r="F1" s="382"/>
      <c r="G1" s="384"/>
      <c r="H1" s="382"/>
      <c r="I1" s="382"/>
      <c r="J1" s="384"/>
      <c r="K1" s="382"/>
      <c r="L1" s="385"/>
      <c r="M1" s="447" t="s">
        <v>786</v>
      </c>
      <c r="N1" s="447"/>
    </row>
    <row r="2" spans="1:14" s="386" customFormat="1" ht="17.25" thickBot="1" x14ac:dyDescent="0.3">
      <c r="A2" s="448" t="s">
        <v>787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</row>
    <row r="3" spans="1:14" s="74" customFormat="1" ht="33" x14ac:dyDescent="0.3">
      <c r="A3" s="381"/>
      <c r="B3" s="382"/>
      <c r="C3" s="387"/>
      <c r="D3" s="388" t="s">
        <v>788</v>
      </c>
      <c r="E3" s="389"/>
      <c r="F3" s="387"/>
      <c r="G3" s="388" t="s">
        <v>789</v>
      </c>
      <c r="H3" s="389"/>
      <c r="I3" s="387"/>
      <c r="J3" s="388" t="s">
        <v>790</v>
      </c>
      <c r="K3" s="389"/>
      <c r="L3" s="387"/>
      <c r="M3" s="388" t="s">
        <v>791</v>
      </c>
      <c r="N3" s="389"/>
    </row>
    <row r="4" spans="1:14" s="386" customFormat="1" x14ac:dyDescent="0.25">
      <c r="A4" s="449" t="s">
        <v>150</v>
      </c>
      <c r="B4" s="450" t="s">
        <v>792</v>
      </c>
      <c r="C4" s="451" t="s">
        <v>793</v>
      </c>
      <c r="D4" s="449" t="s">
        <v>794</v>
      </c>
      <c r="E4" s="446" t="s">
        <v>795</v>
      </c>
      <c r="F4" s="451" t="s">
        <v>793</v>
      </c>
      <c r="G4" s="449" t="s">
        <v>794</v>
      </c>
      <c r="H4" s="446" t="s">
        <v>795</v>
      </c>
      <c r="I4" s="451" t="s">
        <v>793</v>
      </c>
      <c r="J4" s="449" t="s">
        <v>794</v>
      </c>
      <c r="K4" s="446" t="s">
        <v>795</v>
      </c>
      <c r="L4" s="451" t="s">
        <v>793</v>
      </c>
      <c r="M4" s="449" t="s">
        <v>794</v>
      </c>
      <c r="N4" s="446" t="s">
        <v>795</v>
      </c>
    </row>
    <row r="5" spans="1:14" s="386" customFormat="1" x14ac:dyDescent="0.25">
      <c r="A5" s="449"/>
      <c r="B5" s="450"/>
      <c r="C5" s="451"/>
      <c r="D5" s="449"/>
      <c r="E5" s="446"/>
      <c r="F5" s="451"/>
      <c r="G5" s="449"/>
      <c r="H5" s="446"/>
      <c r="I5" s="451"/>
      <c r="J5" s="449"/>
      <c r="K5" s="446"/>
      <c r="L5" s="451"/>
      <c r="M5" s="449"/>
      <c r="N5" s="446"/>
    </row>
    <row r="6" spans="1:14" s="386" customFormat="1" x14ac:dyDescent="0.25">
      <c r="A6" s="449"/>
      <c r="B6" s="450"/>
      <c r="C6" s="451"/>
      <c r="D6" s="449"/>
      <c r="E6" s="446"/>
      <c r="F6" s="451"/>
      <c r="G6" s="449"/>
      <c r="H6" s="446"/>
      <c r="I6" s="451"/>
      <c r="J6" s="449"/>
      <c r="K6" s="446"/>
      <c r="L6" s="451"/>
      <c r="M6" s="449"/>
      <c r="N6" s="446"/>
    </row>
    <row r="7" spans="1:14" s="395" customFormat="1" x14ac:dyDescent="0.25">
      <c r="A7" s="390" t="s">
        <v>796</v>
      </c>
      <c r="B7" s="391">
        <v>10</v>
      </c>
      <c r="C7" s="392" t="s">
        <v>245</v>
      </c>
      <c r="D7" s="393" t="s">
        <v>67</v>
      </c>
      <c r="E7" s="394">
        <v>10</v>
      </c>
      <c r="F7" s="392" t="s">
        <v>245</v>
      </c>
      <c r="G7" s="393" t="s">
        <v>67</v>
      </c>
      <c r="H7" s="394">
        <v>10</v>
      </c>
      <c r="I7" s="392" t="s">
        <v>245</v>
      </c>
      <c r="J7" s="393" t="s">
        <v>67</v>
      </c>
      <c r="K7" s="394">
        <v>10</v>
      </c>
      <c r="L7" s="392" t="s">
        <v>245</v>
      </c>
      <c r="M7" s="393" t="s">
        <v>67</v>
      </c>
      <c r="N7" s="394">
        <v>10</v>
      </c>
    </row>
    <row r="8" spans="1:14" s="395" customFormat="1" x14ac:dyDescent="0.25">
      <c r="A8" s="390" t="s">
        <v>796</v>
      </c>
      <c r="B8" s="391">
        <v>10</v>
      </c>
      <c r="C8" s="392" t="s">
        <v>246</v>
      </c>
      <c r="D8" s="393" t="s">
        <v>68</v>
      </c>
      <c r="E8" s="394">
        <v>15</v>
      </c>
      <c r="F8" s="392" t="s">
        <v>246</v>
      </c>
      <c r="G8" s="393" t="s">
        <v>68</v>
      </c>
      <c r="H8" s="394">
        <v>15</v>
      </c>
      <c r="I8" s="392" t="s">
        <v>246</v>
      </c>
      <c r="J8" s="393" t="s">
        <v>68</v>
      </c>
      <c r="K8" s="394">
        <v>15</v>
      </c>
      <c r="L8" s="392" t="s">
        <v>246</v>
      </c>
      <c r="M8" s="393" t="s">
        <v>68</v>
      </c>
      <c r="N8" s="394">
        <v>15</v>
      </c>
    </row>
    <row r="9" spans="1:14" s="395" customFormat="1" x14ac:dyDescent="0.25">
      <c r="A9" s="390" t="s">
        <v>153</v>
      </c>
      <c r="B9" s="391">
        <v>40</v>
      </c>
      <c r="C9" s="392" t="s">
        <v>247</v>
      </c>
      <c r="D9" s="393" t="s">
        <v>144</v>
      </c>
      <c r="E9" s="394">
        <v>40</v>
      </c>
      <c r="F9" s="392" t="s">
        <v>270</v>
      </c>
      <c r="G9" s="393" t="s">
        <v>206</v>
      </c>
      <c r="H9" s="394">
        <v>40</v>
      </c>
      <c r="I9" s="392" t="s">
        <v>247</v>
      </c>
      <c r="J9" s="393" t="s">
        <v>144</v>
      </c>
      <c r="K9" s="394">
        <v>40</v>
      </c>
      <c r="L9" s="392" t="s">
        <v>247</v>
      </c>
      <c r="M9" s="393" t="s">
        <v>144</v>
      </c>
      <c r="N9" s="394">
        <v>40</v>
      </c>
    </row>
    <row r="10" spans="1:14" s="74" customFormat="1" ht="49.5" x14ac:dyDescent="0.3">
      <c r="A10" s="390" t="s">
        <v>797</v>
      </c>
      <c r="B10" s="391">
        <v>200</v>
      </c>
      <c r="C10" s="392" t="s">
        <v>798</v>
      </c>
      <c r="D10" s="393" t="s">
        <v>164</v>
      </c>
      <c r="E10" s="394">
        <v>220</v>
      </c>
      <c r="F10" s="392" t="s">
        <v>799</v>
      </c>
      <c r="G10" s="393" t="s">
        <v>800</v>
      </c>
      <c r="H10" s="394">
        <v>200</v>
      </c>
      <c r="I10" s="392" t="s">
        <v>798</v>
      </c>
      <c r="J10" s="393" t="s">
        <v>801</v>
      </c>
      <c r="K10" s="394">
        <v>200</v>
      </c>
      <c r="L10" s="392" t="s">
        <v>798</v>
      </c>
      <c r="M10" s="393" t="s">
        <v>164</v>
      </c>
      <c r="N10" s="394">
        <v>220</v>
      </c>
    </row>
    <row r="11" spans="1:14" s="74" customFormat="1" ht="49.5" x14ac:dyDescent="0.3">
      <c r="A11" s="390" t="s">
        <v>802</v>
      </c>
      <c r="B11" s="391">
        <v>200</v>
      </c>
      <c r="C11" s="392" t="s">
        <v>803</v>
      </c>
      <c r="D11" s="393" t="s">
        <v>12</v>
      </c>
      <c r="E11" s="394">
        <v>200</v>
      </c>
      <c r="F11" s="392" t="s">
        <v>804</v>
      </c>
      <c r="G11" s="393" t="s">
        <v>323</v>
      </c>
      <c r="H11" s="394">
        <v>200</v>
      </c>
      <c r="I11" s="392" t="s">
        <v>803</v>
      </c>
      <c r="J11" s="393" t="s">
        <v>805</v>
      </c>
      <c r="K11" s="394">
        <v>200</v>
      </c>
      <c r="L11" s="392" t="s">
        <v>803</v>
      </c>
      <c r="M11" s="393" t="s">
        <v>12</v>
      </c>
      <c r="N11" s="394">
        <v>200</v>
      </c>
    </row>
    <row r="12" spans="1:14" s="74" customFormat="1" ht="49.5" x14ac:dyDescent="0.3">
      <c r="A12" s="390" t="s">
        <v>806</v>
      </c>
      <c r="B12" s="391">
        <v>30</v>
      </c>
      <c r="C12" s="396"/>
      <c r="D12" s="393" t="s">
        <v>188</v>
      </c>
      <c r="E12" s="394">
        <v>40</v>
      </c>
      <c r="F12" s="396"/>
      <c r="G12" s="393" t="s">
        <v>188</v>
      </c>
      <c r="H12" s="394">
        <v>40</v>
      </c>
      <c r="I12" s="396"/>
      <c r="J12" s="393" t="s">
        <v>188</v>
      </c>
      <c r="K12" s="394">
        <v>40</v>
      </c>
      <c r="L12" s="396"/>
      <c r="M12" s="393" t="s">
        <v>188</v>
      </c>
      <c r="N12" s="394">
        <v>40</v>
      </c>
    </row>
    <row r="13" spans="1:14" s="74" customFormat="1" x14ac:dyDescent="0.3">
      <c r="A13" s="390" t="s">
        <v>807</v>
      </c>
      <c r="B13" s="391">
        <v>100</v>
      </c>
      <c r="C13" s="392" t="s">
        <v>250</v>
      </c>
      <c r="D13" s="393" t="s">
        <v>69</v>
      </c>
      <c r="E13" s="394">
        <v>100</v>
      </c>
      <c r="F13" s="392" t="s">
        <v>250</v>
      </c>
      <c r="G13" s="393" t="s">
        <v>195</v>
      </c>
      <c r="H13" s="394">
        <v>100</v>
      </c>
      <c r="I13" s="392" t="s">
        <v>250</v>
      </c>
      <c r="J13" s="393" t="s">
        <v>77</v>
      </c>
      <c r="K13" s="394">
        <v>100</v>
      </c>
      <c r="L13" s="392" t="s">
        <v>250</v>
      </c>
      <c r="M13" s="393" t="s">
        <v>69</v>
      </c>
      <c r="N13" s="394">
        <v>100</v>
      </c>
    </row>
    <row r="14" spans="1:14" s="386" customFormat="1" x14ac:dyDescent="0.25">
      <c r="A14" s="397"/>
      <c r="B14" s="398"/>
      <c r="C14" s="452" t="s">
        <v>70</v>
      </c>
      <c r="D14" s="452"/>
      <c r="E14" s="399">
        <f>SUM(E7:E13)</f>
        <v>625</v>
      </c>
      <c r="F14" s="452" t="s">
        <v>70</v>
      </c>
      <c r="G14" s="452"/>
      <c r="H14" s="399">
        <f>SUM(H7:H13)</f>
        <v>605</v>
      </c>
      <c r="I14" s="452" t="s">
        <v>70</v>
      </c>
      <c r="J14" s="452"/>
      <c r="K14" s="399">
        <f>SUM(K7:K13)</f>
        <v>605</v>
      </c>
      <c r="L14" s="452" t="s">
        <v>70</v>
      </c>
      <c r="M14" s="452"/>
      <c r="N14" s="399">
        <f>SUM(N7:N13)</f>
        <v>625</v>
      </c>
    </row>
    <row r="15" spans="1:14" s="74" customFormat="1" ht="49.5" x14ac:dyDescent="0.3">
      <c r="A15" s="390" t="s">
        <v>808</v>
      </c>
      <c r="B15" s="391">
        <v>100</v>
      </c>
      <c r="C15" s="392" t="s">
        <v>309</v>
      </c>
      <c r="D15" s="393" t="s">
        <v>191</v>
      </c>
      <c r="E15" s="394">
        <v>100</v>
      </c>
      <c r="F15" s="392" t="s">
        <v>766</v>
      </c>
      <c r="G15" s="393" t="s">
        <v>781</v>
      </c>
      <c r="H15" s="394">
        <v>100</v>
      </c>
      <c r="I15" s="392" t="s">
        <v>809</v>
      </c>
      <c r="J15" s="393" t="s">
        <v>810</v>
      </c>
      <c r="K15" s="394">
        <v>100</v>
      </c>
      <c r="L15" s="392" t="s">
        <v>309</v>
      </c>
      <c r="M15" s="393" t="s">
        <v>191</v>
      </c>
      <c r="N15" s="394">
        <v>100</v>
      </c>
    </row>
    <row r="16" spans="1:14" s="74" customFormat="1" ht="33" x14ac:dyDescent="0.3">
      <c r="A16" s="390" t="s">
        <v>811</v>
      </c>
      <c r="B16" s="391">
        <v>250</v>
      </c>
      <c r="C16" s="392" t="s">
        <v>812</v>
      </c>
      <c r="D16" s="393" t="s">
        <v>482</v>
      </c>
      <c r="E16" s="394">
        <v>275</v>
      </c>
      <c r="F16" s="392" t="s">
        <v>813</v>
      </c>
      <c r="G16" s="393" t="s">
        <v>814</v>
      </c>
      <c r="H16" s="394">
        <v>250</v>
      </c>
      <c r="I16" s="392" t="s">
        <v>815</v>
      </c>
      <c r="J16" s="393" t="s">
        <v>816</v>
      </c>
      <c r="K16" s="394">
        <v>250</v>
      </c>
      <c r="L16" s="392" t="s">
        <v>812</v>
      </c>
      <c r="M16" s="393" t="s">
        <v>482</v>
      </c>
      <c r="N16" s="394">
        <v>275</v>
      </c>
    </row>
    <row r="17" spans="1:14" s="74" customFormat="1" ht="49.5" x14ac:dyDescent="0.3">
      <c r="A17" s="390" t="s">
        <v>817</v>
      </c>
      <c r="B17" s="391">
        <v>100</v>
      </c>
      <c r="C17" s="396" t="s">
        <v>818</v>
      </c>
      <c r="D17" s="393" t="s">
        <v>193</v>
      </c>
      <c r="E17" s="394">
        <v>100</v>
      </c>
      <c r="F17" s="396" t="s">
        <v>819</v>
      </c>
      <c r="G17" s="393" t="s">
        <v>238</v>
      </c>
      <c r="H17" s="394">
        <v>100</v>
      </c>
      <c r="I17" s="396" t="s">
        <v>820</v>
      </c>
      <c r="J17" s="393" t="s">
        <v>232</v>
      </c>
      <c r="K17" s="394">
        <v>100</v>
      </c>
      <c r="L17" s="396" t="s">
        <v>818</v>
      </c>
      <c r="M17" s="393" t="s">
        <v>193</v>
      </c>
      <c r="N17" s="394">
        <v>100</v>
      </c>
    </row>
    <row r="18" spans="1:14" s="74" customFormat="1" ht="33" x14ac:dyDescent="0.3">
      <c r="A18" s="390" t="s">
        <v>821</v>
      </c>
      <c r="B18" s="391">
        <v>180</v>
      </c>
      <c r="C18" s="392" t="s">
        <v>822</v>
      </c>
      <c r="D18" s="393" t="s">
        <v>71</v>
      </c>
      <c r="E18" s="394">
        <v>180</v>
      </c>
      <c r="F18" s="392" t="s">
        <v>823</v>
      </c>
      <c r="G18" s="393" t="s">
        <v>219</v>
      </c>
      <c r="H18" s="394">
        <v>180</v>
      </c>
      <c r="I18" s="392" t="s">
        <v>824</v>
      </c>
      <c r="J18" s="393" t="s">
        <v>825</v>
      </c>
      <c r="K18" s="394">
        <v>180</v>
      </c>
      <c r="L18" s="392" t="s">
        <v>822</v>
      </c>
      <c r="M18" s="393" t="s">
        <v>71</v>
      </c>
      <c r="N18" s="394">
        <v>180</v>
      </c>
    </row>
    <row r="19" spans="1:14" s="74" customFormat="1" ht="66" x14ac:dyDescent="0.3">
      <c r="A19" s="390" t="s">
        <v>826</v>
      </c>
      <c r="B19" s="391">
        <v>200</v>
      </c>
      <c r="C19" s="392" t="s">
        <v>827</v>
      </c>
      <c r="D19" s="393" t="s">
        <v>72</v>
      </c>
      <c r="E19" s="394">
        <v>200</v>
      </c>
      <c r="F19" s="392" t="s">
        <v>828</v>
      </c>
      <c r="G19" s="393" t="s">
        <v>80</v>
      </c>
      <c r="H19" s="394">
        <v>200</v>
      </c>
      <c r="I19" s="392" t="s">
        <v>829</v>
      </c>
      <c r="J19" s="393" t="s">
        <v>82</v>
      </c>
      <c r="K19" s="394">
        <v>200</v>
      </c>
      <c r="L19" s="392" t="s">
        <v>827</v>
      </c>
      <c r="M19" s="393" t="s">
        <v>72</v>
      </c>
      <c r="N19" s="394">
        <v>200</v>
      </c>
    </row>
    <row r="20" spans="1:14" s="74" customFormat="1" ht="49.5" x14ac:dyDescent="0.3">
      <c r="A20" s="390" t="s">
        <v>806</v>
      </c>
      <c r="B20" s="391">
        <v>20</v>
      </c>
      <c r="C20" s="396"/>
      <c r="D20" s="393" t="s">
        <v>188</v>
      </c>
      <c r="E20" s="394">
        <v>20</v>
      </c>
      <c r="F20" s="396"/>
      <c r="G20" s="393" t="s">
        <v>188</v>
      </c>
      <c r="H20" s="394">
        <v>20</v>
      </c>
      <c r="I20" s="396"/>
      <c r="J20" s="393" t="s">
        <v>188</v>
      </c>
      <c r="K20" s="394">
        <v>20</v>
      </c>
      <c r="L20" s="396"/>
      <c r="M20" s="393" t="s">
        <v>188</v>
      </c>
      <c r="N20" s="394">
        <v>20</v>
      </c>
    </row>
    <row r="21" spans="1:14" s="74" customFormat="1" ht="33" x14ac:dyDescent="0.3">
      <c r="A21" s="390" t="s">
        <v>830</v>
      </c>
      <c r="B21" s="391">
        <v>40</v>
      </c>
      <c r="C21" s="396"/>
      <c r="D21" s="393" t="s">
        <v>194</v>
      </c>
      <c r="E21" s="394">
        <v>50</v>
      </c>
      <c r="F21" s="396"/>
      <c r="G21" s="393" t="s">
        <v>194</v>
      </c>
      <c r="H21" s="394">
        <v>50</v>
      </c>
      <c r="I21" s="396"/>
      <c r="J21" s="393" t="s">
        <v>194</v>
      </c>
      <c r="K21" s="394">
        <v>50</v>
      </c>
      <c r="L21" s="396"/>
      <c r="M21" s="393" t="s">
        <v>194</v>
      </c>
      <c r="N21" s="394">
        <v>50</v>
      </c>
    </row>
    <row r="22" spans="1:14" s="74" customFormat="1" x14ac:dyDescent="0.3">
      <c r="A22" s="390" t="s">
        <v>807</v>
      </c>
      <c r="B22" s="391">
        <v>100</v>
      </c>
      <c r="C22" s="396" t="s">
        <v>250</v>
      </c>
      <c r="D22" s="393" t="s">
        <v>77</v>
      </c>
      <c r="E22" s="394">
        <v>100</v>
      </c>
      <c r="F22" s="396" t="s">
        <v>250</v>
      </c>
      <c r="G22" s="393" t="s">
        <v>190</v>
      </c>
      <c r="H22" s="394">
        <v>100</v>
      </c>
      <c r="I22" s="396" t="s">
        <v>250</v>
      </c>
      <c r="J22" s="393" t="s">
        <v>184</v>
      </c>
      <c r="K22" s="394">
        <v>100</v>
      </c>
      <c r="L22" s="396" t="s">
        <v>250</v>
      </c>
      <c r="M22" s="393" t="s">
        <v>77</v>
      </c>
      <c r="N22" s="394">
        <v>100</v>
      </c>
    </row>
    <row r="23" spans="1:14" s="386" customFormat="1" x14ac:dyDescent="0.25">
      <c r="A23" s="397"/>
      <c r="B23" s="398"/>
      <c r="C23" s="452" t="s">
        <v>73</v>
      </c>
      <c r="D23" s="452"/>
      <c r="E23" s="399">
        <f>SUM(E15:E22)</f>
        <v>1025</v>
      </c>
      <c r="F23" s="452" t="s">
        <v>73</v>
      </c>
      <c r="G23" s="452"/>
      <c r="H23" s="399">
        <f>SUM(H15:H22)</f>
        <v>1000</v>
      </c>
      <c r="I23" s="452" t="s">
        <v>73</v>
      </c>
      <c r="J23" s="452"/>
      <c r="K23" s="399">
        <f>SUM(K15:K22)</f>
        <v>1000</v>
      </c>
      <c r="L23" s="452" t="s">
        <v>73</v>
      </c>
      <c r="M23" s="452"/>
      <c r="N23" s="399">
        <f>SUM(N15:N22)</f>
        <v>1025</v>
      </c>
    </row>
    <row r="24" spans="1:14" s="74" customFormat="1" x14ac:dyDescent="0.3">
      <c r="A24" s="390" t="s">
        <v>158</v>
      </c>
      <c r="B24" s="391">
        <v>50</v>
      </c>
      <c r="C24" s="392" t="s">
        <v>255</v>
      </c>
      <c r="D24" s="393" t="s">
        <v>196</v>
      </c>
      <c r="E24" s="394">
        <v>100</v>
      </c>
      <c r="F24" s="392" t="s">
        <v>255</v>
      </c>
      <c r="G24" s="393" t="s">
        <v>221</v>
      </c>
      <c r="H24" s="394">
        <v>100</v>
      </c>
      <c r="I24" s="392" t="s">
        <v>831</v>
      </c>
      <c r="J24" s="393" t="s">
        <v>832</v>
      </c>
      <c r="K24" s="394">
        <v>100</v>
      </c>
      <c r="L24" s="392" t="s">
        <v>255</v>
      </c>
      <c r="M24" s="393" t="s">
        <v>196</v>
      </c>
      <c r="N24" s="394">
        <v>100</v>
      </c>
    </row>
    <row r="25" spans="1:14" s="74" customFormat="1" ht="33" x14ac:dyDescent="0.3">
      <c r="A25" s="390" t="s">
        <v>833</v>
      </c>
      <c r="B25" s="391">
        <v>200</v>
      </c>
      <c r="C25" s="396"/>
      <c r="D25" s="393" t="s">
        <v>187</v>
      </c>
      <c r="E25" s="394">
        <v>200</v>
      </c>
      <c r="F25" s="396"/>
      <c r="G25" s="393" t="s">
        <v>205</v>
      </c>
      <c r="H25" s="394">
        <v>200</v>
      </c>
      <c r="I25" s="396"/>
      <c r="J25" s="393" t="s">
        <v>215</v>
      </c>
      <c r="K25" s="394">
        <v>200</v>
      </c>
      <c r="L25" s="396"/>
      <c r="M25" s="393" t="s">
        <v>187</v>
      </c>
      <c r="N25" s="394">
        <v>200</v>
      </c>
    </row>
    <row r="26" spans="1:14" s="74" customFormat="1" x14ac:dyDescent="0.3">
      <c r="A26" s="390" t="s">
        <v>807</v>
      </c>
      <c r="B26" s="391">
        <v>100</v>
      </c>
      <c r="C26" s="392" t="s">
        <v>250</v>
      </c>
      <c r="D26" s="393" t="s">
        <v>77</v>
      </c>
      <c r="E26" s="394">
        <v>100</v>
      </c>
      <c r="F26" s="392" t="s">
        <v>250</v>
      </c>
      <c r="G26" s="393" t="s">
        <v>69</v>
      </c>
      <c r="H26" s="394">
        <v>100</v>
      </c>
      <c r="I26" s="392" t="s">
        <v>250</v>
      </c>
      <c r="J26" s="393" t="s">
        <v>86</v>
      </c>
      <c r="K26" s="394">
        <v>100</v>
      </c>
      <c r="L26" s="392" t="s">
        <v>250</v>
      </c>
      <c r="M26" s="393" t="s">
        <v>77</v>
      </c>
      <c r="N26" s="394">
        <v>100</v>
      </c>
    </row>
    <row r="27" spans="1:14" s="386" customFormat="1" x14ac:dyDescent="0.25">
      <c r="A27" s="397"/>
      <c r="B27" s="398"/>
      <c r="C27" s="452" t="s">
        <v>106</v>
      </c>
      <c r="D27" s="452"/>
      <c r="E27" s="399">
        <f>SUM(E24:E26)</f>
        <v>400</v>
      </c>
      <c r="F27" s="452" t="s">
        <v>106</v>
      </c>
      <c r="G27" s="452"/>
      <c r="H27" s="399">
        <f>SUM(H24:H26)</f>
        <v>400</v>
      </c>
      <c r="I27" s="452" t="s">
        <v>106</v>
      </c>
      <c r="J27" s="452"/>
      <c r="K27" s="399">
        <f>SUM(K24:K26)</f>
        <v>400</v>
      </c>
      <c r="L27" s="452" t="s">
        <v>106</v>
      </c>
      <c r="M27" s="452"/>
      <c r="N27" s="399">
        <f>SUM(N24:N26)</f>
        <v>400</v>
      </c>
    </row>
    <row r="28" spans="1:14" s="386" customFormat="1" x14ac:dyDescent="0.25">
      <c r="A28" s="397"/>
      <c r="B28" s="398"/>
      <c r="C28" s="452" t="s">
        <v>834</v>
      </c>
      <c r="D28" s="452"/>
      <c r="E28" s="400">
        <f>E27+E23+E14</f>
        <v>2050</v>
      </c>
      <c r="F28" s="452" t="s">
        <v>834</v>
      </c>
      <c r="G28" s="452"/>
      <c r="H28" s="400">
        <f>H27+H23+H14</f>
        <v>2005</v>
      </c>
      <c r="I28" s="452" t="s">
        <v>834</v>
      </c>
      <c r="J28" s="452"/>
      <c r="K28" s="400">
        <f>K27+K23+K14</f>
        <v>2005</v>
      </c>
      <c r="L28" s="452" t="s">
        <v>834</v>
      </c>
      <c r="M28" s="452"/>
      <c r="N28" s="400">
        <f>N27+N23+N14</f>
        <v>2050</v>
      </c>
    </row>
    <row r="29" spans="1:14" s="74" customFormat="1" x14ac:dyDescent="0.3">
      <c r="A29" s="390" t="s">
        <v>796</v>
      </c>
      <c r="B29" s="391">
        <v>10</v>
      </c>
      <c r="C29" s="392" t="s">
        <v>246</v>
      </c>
      <c r="D29" s="393" t="s">
        <v>68</v>
      </c>
      <c r="E29" s="394">
        <v>15</v>
      </c>
      <c r="F29" s="392" t="s">
        <v>246</v>
      </c>
      <c r="G29" s="393" t="s">
        <v>67</v>
      </c>
      <c r="H29" s="394">
        <v>10</v>
      </c>
      <c r="I29" s="392" t="s">
        <v>246</v>
      </c>
      <c r="J29" s="393" t="s">
        <v>68</v>
      </c>
      <c r="K29" s="394">
        <v>15</v>
      </c>
      <c r="L29" s="392" t="s">
        <v>246</v>
      </c>
      <c r="M29" s="393" t="s">
        <v>68</v>
      </c>
      <c r="N29" s="394">
        <v>15</v>
      </c>
    </row>
    <row r="30" spans="1:14" s="74" customFormat="1" ht="33" x14ac:dyDescent="0.3">
      <c r="A30" s="390" t="s">
        <v>835</v>
      </c>
      <c r="B30" s="391">
        <v>200</v>
      </c>
      <c r="C30" s="396" t="s">
        <v>836</v>
      </c>
      <c r="D30" s="393" t="s">
        <v>483</v>
      </c>
      <c r="E30" s="394">
        <v>230</v>
      </c>
      <c r="F30" s="392" t="s">
        <v>838</v>
      </c>
      <c r="G30" s="393" t="s">
        <v>239</v>
      </c>
      <c r="H30" s="394">
        <v>230</v>
      </c>
      <c r="I30" s="392" t="s">
        <v>839</v>
      </c>
      <c r="J30" s="393" t="s">
        <v>497</v>
      </c>
      <c r="K30" s="394">
        <v>230</v>
      </c>
      <c r="L30" s="396" t="s">
        <v>836</v>
      </c>
      <c r="M30" s="393" t="s">
        <v>837</v>
      </c>
      <c r="N30" s="394">
        <v>180</v>
      </c>
    </row>
    <row r="31" spans="1:14" s="74" customFormat="1" ht="49.5" x14ac:dyDescent="0.3">
      <c r="A31" s="390" t="s">
        <v>802</v>
      </c>
      <c r="B31" s="391">
        <v>200</v>
      </c>
      <c r="C31" s="392" t="s">
        <v>840</v>
      </c>
      <c r="D31" s="393" t="s">
        <v>36</v>
      </c>
      <c r="E31" s="394">
        <v>200</v>
      </c>
      <c r="F31" s="392" t="s">
        <v>803</v>
      </c>
      <c r="G31" s="393" t="s">
        <v>12</v>
      </c>
      <c r="H31" s="394">
        <v>200</v>
      </c>
      <c r="I31" s="392" t="s">
        <v>804</v>
      </c>
      <c r="J31" s="393" t="s">
        <v>323</v>
      </c>
      <c r="K31" s="394">
        <v>200</v>
      </c>
      <c r="L31" s="392" t="s">
        <v>840</v>
      </c>
      <c r="M31" s="393" t="s">
        <v>36</v>
      </c>
      <c r="N31" s="394">
        <v>200</v>
      </c>
    </row>
    <row r="32" spans="1:14" s="74" customFormat="1" x14ac:dyDescent="0.3">
      <c r="A32" s="390" t="s">
        <v>158</v>
      </c>
      <c r="B32" s="391">
        <v>50</v>
      </c>
      <c r="C32" s="392" t="s">
        <v>841</v>
      </c>
      <c r="D32" s="393" t="s">
        <v>197</v>
      </c>
      <c r="E32" s="394">
        <v>50</v>
      </c>
      <c r="F32" s="392" t="s">
        <v>841</v>
      </c>
      <c r="G32" s="393" t="s">
        <v>240</v>
      </c>
      <c r="H32" s="394">
        <v>50</v>
      </c>
      <c r="I32" s="392" t="s">
        <v>841</v>
      </c>
      <c r="J32" s="393" t="s">
        <v>44</v>
      </c>
      <c r="K32" s="394">
        <v>50</v>
      </c>
      <c r="L32" s="392" t="s">
        <v>841</v>
      </c>
      <c r="M32" s="393" t="s">
        <v>197</v>
      </c>
      <c r="N32" s="394">
        <v>50</v>
      </c>
    </row>
    <row r="33" spans="1:14" s="74" customFormat="1" x14ac:dyDescent="0.3">
      <c r="A33" s="390" t="s">
        <v>807</v>
      </c>
      <c r="B33" s="391">
        <v>100</v>
      </c>
      <c r="C33" s="392" t="s">
        <v>250</v>
      </c>
      <c r="D33" s="393" t="s">
        <v>77</v>
      </c>
      <c r="E33" s="394">
        <v>100</v>
      </c>
      <c r="F33" s="392" t="s">
        <v>250</v>
      </c>
      <c r="G33" s="393" t="s">
        <v>195</v>
      </c>
      <c r="H33" s="394">
        <v>100</v>
      </c>
      <c r="I33" s="392" t="s">
        <v>250</v>
      </c>
      <c r="J33" s="393" t="s">
        <v>195</v>
      </c>
      <c r="K33" s="394">
        <v>100</v>
      </c>
      <c r="L33" s="392" t="s">
        <v>250</v>
      </c>
      <c r="M33" s="393" t="s">
        <v>77</v>
      </c>
      <c r="N33" s="394">
        <v>100</v>
      </c>
    </row>
    <row r="34" spans="1:14" s="386" customFormat="1" x14ac:dyDescent="0.25">
      <c r="A34" s="397"/>
      <c r="B34" s="398"/>
      <c r="C34" s="452" t="s">
        <v>70</v>
      </c>
      <c r="D34" s="452"/>
      <c r="E34" s="399">
        <f>SUM(E29:E33)</f>
        <v>595</v>
      </c>
      <c r="F34" s="452" t="s">
        <v>70</v>
      </c>
      <c r="G34" s="452"/>
      <c r="H34" s="399">
        <f>SUM(H29:H33)</f>
        <v>590</v>
      </c>
      <c r="I34" s="452" t="s">
        <v>70</v>
      </c>
      <c r="J34" s="452"/>
      <c r="K34" s="399">
        <f>SUM(K29:K33)</f>
        <v>595</v>
      </c>
      <c r="L34" s="452" t="s">
        <v>70</v>
      </c>
      <c r="M34" s="452"/>
      <c r="N34" s="399">
        <f>SUM(N29:N33)</f>
        <v>545</v>
      </c>
    </row>
    <row r="35" spans="1:14" s="74" customFormat="1" ht="49.5" x14ac:dyDescent="0.3">
      <c r="A35" s="390" t="s">
        <v>808</v>
      </c>
      <c r="B35" s="391">
        <v>100</v>
      </c>
      <c r="C35" s="392" t="s">
        <v>842</v>
      </c>
      <c r="D35" s="393" t="s">
        <v>200</v>
      </c>
      <c r="E35" s="394">
        <v>100</v>
      </c>
      <c r="F35" s="392" t="s">
        <v>843</v>
      </c>
      <c r="G35" s="393" t="s">
        <v>844</v>
      </c>
      <c r="H35" s="394">
        <v>100</v>
      </c>
      <c r="I35" s="392" t="s">
        <v>845</v>
      </c>
      <c r="J35" s="393" t="s">
        <v>846</v>
      </c>
      <c r="K35" s="394">
        <v>100</v>
      </c>
      <c r="L35" s="392" t="s">
        <v>762</v>
      </c>
      <c r="M35" s="393" t="s">
        <v>847</v>
      </c>
      <c r="N35" s="394">
        <v>100</v>
      </c>
    </row>
    <row r="36" spans="1:14" s="74" customFormat="1" ht="66" x14ac:dyDescent="0.3">
      <c r="A36" s="390" t="s">
        <v>848</v>
      </c>
      <c r="B36" s="391">
        <v>250</v>
      </c>
      <c r="C36" s="392" t="s">
        <v>849</v>
      </c>
      <c r="D36" s="393" t="s">
        <v>484</v>
      </c>
      <c r="E36" s="394">
        <v>260</v>
      </c>
      <c r="F36" s="392" t="s">
        <v>850</v>
      </c>
      <c r="G36" s="393" t="s">
        <v>851</v>
      </c>
      <c r="H36" s="394">
        <v>250</v>
      </c>
      <c r="I36" s="392" t="s">
        <v>852</v>
      </c>
      <c r="J36" s="393" t="s">
        <v>853</v>
      </c>
      <c r="K36" s="394">
        <v>250</v>
      </c>
      <c r="L36" s="392" t="s">
        <v>849</v>
      </c>
      <c r="M36" s="393" t="s">
        <v>484</v>
      </c>
      <c r="N36" s="394">
        <v>260</v>
      </c>
    </row>
    <row r="37" spans="1:14" s="74" customFormat="1" ht="33" x14ac:dyDescent="0.3">
      <c r="A37" s="390" t="s">
        <v>854</v>
      </c>
      <c r="B37" s="391">
        <v>280</v>
      </c>
      <c r="C37" s="392" t="s">
        <v>855</v>
      </c>
      <c r="D37" s="393" t="s">
        <v>485</v>
      </c>
      <c r="E37" s="394">
        <v>310</v>
      </c>
      <c r="F37" s="392" t="s">
        <v>856</v>
      </c>
      <c r="G37" s="393" t="s">
        <v>1077</v>
      </c>
      <c r="H37" s="394">
        <v>285</v>
      </c>
      <c r="I37" s="392" t="s">
        <v>857</v>
      </c>
      <c r="J37" s="393" t="s">
        <v>1084</v>
      </c>
      <c r="K37" s="394">
        <v>300</v>
      </c>
      <c r="L37" s="392" t="s">
        <v>855</v>
      </c>
      <c r="M37" s="393" t="s">
        <v>485</v>
      </c>
      <c r="N37" s="394">
        <v>310</v>
      </c>
    </row>
    <row r="38" spans="1:14" s="74" customFormat="1" ht="33" x14ac:dyDescent="0.3">
      <c r="A38" s="390" t="s">
        <v>858</v>
      </c>
      <c r="B38" s="391">
        <v>200</v>
      </c>
      <c r="C38" s="401"/>
      <c r="D38" s="393" t="s">
        <v>201</v>
      </c>
      <c r="E38" s="394">
        <v>200</v>
      </c>
      <c r="F38" s="401"/>
      <c r="G38" s="393" t="s">
        <v>201</v>
      </c>
      <c r="H38" s="394">
        <v>200</v>
      </c>
      <c r="I38" s="401"/>
      <c r="J38" s="393" t="s">
        <v>201</v>
      </c>
      <c r="K38" s="394">
        <v>200</v>
      </c>
      <c r="L38" s="401"/>
      <c r="M38" s="393" t="s">
        <v>201</v>
      </c>
      <c r="N38" s="394">
        <v>200</v>
      </c>
    </row>
    <row r="39" spans="1:14" s="74" customFormat="1" ht="49.5" x14ac:dyDescent="0.3">
      <c r="A39" s="390" t="s">
        <v>806</v>
      </c>
      <c r="B39" s="391">
        <v>20</v>
      </c>
      <c r="C39" s="396"/>
      <c r="D39" s="393" t="s">
        <v>188</v>
      </c>
      <c r="E39" s="394">
        <v>20</v>
      </c>
      <c r="F39" s="396"/>
      <c r="G39" s="393" t="s">
        <v>188</v>
      </c>
      <c r="H39" s="394">
        <v>20</v>
      </c>
      <c r="I39" s="396"/>
      <c r="J39" s="393" t="s">
        <v>188</v>
      </c>
      <c r="K39" s="394">
        <v>20</v>
      </c>
      <c r="L39" s="396"/>
      <c r="M39" s="393" t="s">
        <v>188</v>
      </c>
      <c r="N39" s="394">
        <v>20</v>
      </c>
    </row>
    <row r="40" spans="1:14" s="74" customFormat="1" ht="33" x14ac:dyDescent="0.3">
      <c r="A40" s="390" t="s">
        <v>830</v>
      </c>
      <c r="B40" s="391">
        <v>40</v>
      </c>
      <c r="C40" s="396"/>
      <c r="D40" s="393" t="s">
        <v>194</v>
      </c>
      <c r="E40" s="394">
        <v>50</v>
      </c>
      <c r="F40" s="396"/>
      <c r="G40" s="393" t="s">
        <v>194</v>
      </c>
      <c r="H40" s="394">
        <v>50</v>
      </c>
      <c r="I40" s="396"/>
      <c r="J40" s="393" t="s">
        <v>194</v>
      </c>
      <c r="K40" s="394">
        <v>50</v>
      </c>
      <c r="L40" s="396"/>
      <c r="M40" s="393" t="s">
        <v>194</v>
      </c>
      <c r="N40" s="394">
        <v>50</v>
      </c>
    </row>
    <row r="41" spans="1:14" s="74" customFormat="1" x14ac:dyDescent="0.3">
      <c r="A41" s="390" t="s">
        <v>807</v>
      </c>
      <c r="B41" s="391">
        <v>100</v>
      </c>
      <c r="C41" s="392" t="s">
        <v>250</v>
      </c>
      <c r="D41" s="393" t="s">
        <v>69</v>
      </c>
      <c r="E41" s="394">
        <v>100</v>
      </c>
      <c r="F41" s="392" t="s">
        <v>250</v>
      </c>
      <c r="G41" s="393" t="s">
        <v>86</v>
      </c>
      <c r="H41" s="394">
        <v>100</v>
      </c>
      <c r="I41" s="392" t="s">
        <v>250</v>
      </c>
      <c r="J41" s="393" t="s">
        <v>859</v>
      </c>
      <c r="K41" s="394">
        <v>100</v>
      </c>
      <c r="L41" s="392" t="s">
        <v>250</v>
      </c>
      <c r="M41" s="393" t="s">
        <v>69</v>
      </c>
      <c r="N41" s="394">
        <v>100</v>
      </c>
    </row>
    <row r="42" spans="1:14" s="386" customFormat="1" x14ac:dyDescent="0.25">
      <c r="A42" s="397"/>
      <c r="B42" s="398"/>
      <c r="C42" s="452" t="s">
        <v>73</v>
      </c>
      <c r="D42" s="452"/>
      <c r="E42" s="399">
        <f>SUM(E35:E41)</f>
        <v>1040</v>
      </c>
      <c r="F42" s="452" t="s">
        <v>73</v>
      </c>
      <c r="G42" s="452"/>
      <c r="H42" s="399">
        <f>SUM(H35:H41)</f>
        <v>1005</v>
      </c>
      <c r="I42" s="452" t="s">
        <v>73</v>
      </c>
      <c r="J42" s="452"/>
      <c r="K42" s="399">
        <f>SUM(K35:K41)</f>
        <v>1020</v>
      </c>
      <c r="L42" s="452" t="s">
        <v>73</v>
      </c>
      <c r="M42" s="452"/>
      <c r="N42" s="399">
        <f>SUM(N35:N41)</f>
        <v>1040</v>
      </c>
    </row>
    <row r="43" spans="1:14" s="74" customFormat="1" x14ac:dyDescent="0.3">
      <c r="A43" s="390" t="s">
        <v>860</v>
      </c>
      <c r="B43" s="391">
        <v>50</v>
      </c>
      <c r="C43" s="402" t="s">
        <v>861</v>
      </c>
      <c r="D43" s="403" t="s">
        <v>202</v>
      </c>
      <c r="E43" s="404">
        <v>75</v>
      </c>
      <c r="F43" s="396"/>
      <c r="G43" s="393" t="s">
        <v>91</v>
      </c>
      <c r="H43" s="394">
        <v>75</v>
      </c>
      <c r="I43" s="392" t="s">
        <v>862</v>
      </c>
      <c r="J43" s="393" t="s">
        <v>217</v>
      </c>
      <c r="K43" s="394">
        <v>80</v>
      </c>
      <c r="L43" s="402" t="s">
        <v>861</v>
      </c>
      <c r="M43" s="403" t="s">
        <v>202</v>
      </c>
      <c r="N43" s="404">
        <v>75</v>
      </c>
    </row>
    <row r="44" spans="1:14" s="74" customFormat="1" ht="49.5" x14ac:dyDescent="0.3">
      <c r="A44" s="390" t="s">
        <v>802</v>
      </c>
      <c r="B44" s="391">
        <v>200</v>
      </c>
      <c r="C44" s="402" t="s">
        <v>803</v>
      </c>
      <c r="D44" s="403" t="s">
        <v>12</v>
      </c>
      <c r="E44" s="404">
        <v>200</v>
      </c>
      <c r="F44" s="402" t="s">
        <v>840</v>
      </c>
      <c r="G44" s="403" t="s">
        <v>36</v>
      </c>
      <c r="H44" s="404">
        <v>200</v>
      </c>
      <c r="I44" s="402" t="s">
        <v>863</v>
      </c>
      <c r="J44" s="403" t="s">
        <v>864</v>
      </c>
      <c r="K44" s="404">
        <v>200</v>
      </c>
      <c r="L44" s="402" t="s">
        <v>803</v>
      </c>
      <c r="M44" s="403" t="s">
        <v>12</v>
      </c>
      <c r="N44" s="404">
        <v>200</v>
      </c>
    </row>
    <row r="45" spans="1:14" s="74" customFormat="1" x14ac:dyDescent="0.3">
      <c r="A45" s="390" t="s">
        <v>807</v>
      </c>
      <c r="B45" s="391">
        <v>100</v>
      </c>
      <c r="C45" s="405" t="s">
        <v>250</v>
      </c>
      <c r="D45" s="403" t="s">
        <v>190</v>
      </c>
      <c r="E45" s="404">
        <v>100</v>
      </c>
      <c r="F45" s="405" t="s">
        <v>250</v>
      </c>
      <c r="G45" s="403" t="s">
        <v>77</v>
      </c>
      <c r="H45" s="404">
        <v>100</v>
      </c>
      <c r="I45" s="405" t="s">
        <v>250</v>
      </c>
      <c r="J45" s="403" t="s">
        <v>69</v>
      </c>
      <c r="K45" s="404">
        <v>100</v>
      </c>
      <c r="L45" s="405" t="s">
        <v>250</v>
      </c>
      <c r="M45" s="403" t="s">
        <v>190</v>
      </c>
      <c r="N45" s="404">
        <v>100</v>
      </c>
    </row>
    <row r="46" spans="1:14" s="386" customFormat="1" x14ac:dyDescent="0.25">
      <c r="A46" s="397"/>
      <c r="B46" s="398"/>
      <c r="C46" s="452" t="s">
        <v>106</v>
      </c>
      <c r="D46" s="452"/>
      <c r="E46" s="399">
        <f>SUM(E43:E45)</f>
        <v>375</v>
      </c>
      <c r="F46" s="452" t="s">
        <v>106</v>
      </c>
      <c r="G46" s="452"/>
      <c r="H46" s="399">
        <f>SUM(H43:H45)</f>
        <v>375</v>
      </c>
      <c r="I46" s="452" t="s">
        <v>106</v>
      </c>
      <c r="J46" s="452"/>
      <c r="K46" s="399">
        <f>SUM(K43:K45)</f>
        <v>380</v>
      </c>
      <c r="L46" s="452" t="s">
        <v>106</v>
      </c>
      <c r="M46" s="452"/>
      <c r="N46" s="399">
        <f>SUM(N43:N45)</f>
        <v>375</v>
      </c>
    </row>
    <row r="47" spans="1:14" s="386" customFormat="1" x14ac:dyDescent="0.25">
      <c r="A47" s="397"/>
      <c r="B47" s="398"/>
      <c r="C47" s="452" t="s">
        <v>865</v>
      </c>
      <c r="D47" s="452"/>
      <c r="E47" s="400">
        <f>E42+E46+E34</f>
        <v>2010</v>
      </c>
      <c r="F47" s="452" t="s">
        <v>865</v>
      </c>
      <c r="G47" s="452"/>
      <c r="H47" s="400">
        <f>H42+H46+H34</f>
        <v>1970</v>
      </c>
      <c r="I47" s="452" t="s">
        <v>865</v>
      </c>
      <c r="J47" s="452"/>
      <c r="K47" s="400">
        <f>K42+K46+K34</f>
        <v>1995</v>
      </c>
      <c r="L47" s="452" t="s">
        <v>865</v>
      </c>
      <c r="M47" s="452"/>
      <c r="N47" s="400">
        <f>N42+N46+N34</f>
        <v>1960</v>
      </c>
    </row>
    <row r="48" spans="1:14" s="74" customFormat="1" x14ac:dyDescent="0.3">
      <c r="A48" s="390" t="s">
        <v>796</v>
      </c>
      <c r="B48" s="391">
        <v>10</v>
      </c>
      <c r="C48" s="392" t="s">
        <v>245</v>
      </c>
      <c r="D48" s="393" t="s">
        <v>67</v>
      </c>
      <c r="E48" s="394">
        <v>10</v>
      </c>
      <c r="F48" s="392" t="s">
        <v>245</v>
      </c>
      <c r="G48" s="393" t="s">
        <v>67</v>
      </c>
      <c r="H48" s="394">
        <v>10</v>
      </c>
      <c r="I48" s="392" t="s">
        <v>245</v>
      </c>
      <c r="J48" s="393" t="s">
        <v>67</v>
      </c>
      <c r="K48" s="394">
        <v>10</v>
      </c>
      <c r="L48" s="392" t="s">
        <v>245</v>
      </c>
      <c r="M48" s="393" t="s">
        <v>67</v>
      </c>
      <c r="N48" s="394">
        <v>10</v>
      </c>
    </row>
    <row r="49" spans="1:14" s="74" customFormat="1" ht="82.5" x14ac:dyDescent="0.3">
      <c r="A49" s="390" t="s">
        <v>866</v>
      </c>
      <c r="B49" s="391">
        <v>100</v>
      </c>
      <c r="C49" s="396" t="s">
        <v>867</v>
      </c>
      <c r="D49" s="393" t="s">
        <v>486</v>
      </c>
      <c r="E49" s="394">
        <v>130</v>
      </c>
      <c r="F49" s="396" t="s">
        <v>868</v>
      </c>
      <c r="G49" s="393" t="s">
        <v>869</v>
      </c>
      <c r="H49" s="394">
        <v>120</v>
      </c>
      <c r="I49" s="396" t="s">
        <v>870</v>
      </c>
      <c r="J49" s="393" t="s">
        <v>1085</v>
      </c>
      <c r="K49" s="394">
        <v>100</v>
      </c>
      <c r="L49" s="393" t="s">
        <v>486</v>
      </c>
      <c r="M49" s="394">
        <v>130</v>
      </c>
      <c r="N49" s="394">
        <v>120</v>
      </c>
    </row>
    <row r="50" spans="1:14" s="74" customFormat="1" ht="49.5" x14ac:dyDescent="0.3">
      <c r="A50" s="390" t="s">
        <v>871</v>
      </c>
      <c r="B50" s="391">
        <v>180</v>
      </c>
      <c r="C50" s="396" t="s">
        <v>872</v>
      </c>
      <c r="D50" s="393" t="s">
        <v>203</v>
      </c>
      <c r="E50" s="394">
        <v>180</v>
      </c>
      <c r="F50" s="392" t="s">
        <v>873</v>
      </c>
      <c r="G50" s="393" t="s">
        <v>229</v>
      </c>
      <c r="H50" s="394">
        <v>150</v>
      </c>
      <c r="I50" s="401" t="s">
        <v>874</v>
      </c>
      <c r="J50" s="393" t="s">
        <v>225</v>
      </c>
      <c r="K50" s="394">
        <v>180</v>
      </c>
      <c r="L50" s="393" t="s">
        <v>203</v>
      </c>
      <c r="M50" s="394">
        <v>180</v>
      </c>
      <c r="N50" s="394">
        <v>150</v>
      </c>
    </row>
    <row r="51" spans="1:14" s="74" customFormat="1" ht="49.5" x14ac:dyDescent="0.3">
      <c r="A51" s="390" t="s">
        <v>802</v>
      </c>
      <c r="B51" s="391">
        <v>200</v>
      </c>
      <c r="C51" s="396" t="s">
        <v>804</v>
      </c>
      <c r="D51" s="393" t="s">
        <v>79</v>
      </c>
      <c r="E51" s="394">
        <v>200</v>
      </c>
      <c r="F51" s="396" t="s">
        <v>840</v>
      </c>
      <c r="G51" s="393" t="s">
        <v>36</v>
      </c>
      <c r="H51" s="394">
        <v>200</v>
      </c>
      <c r="I51" s="396" t="s">
        <v>803</v>
      </c>
      <c r="J51" s="393" t="s">
        <v>12</v>
      </c>
      <c r="K51" s="394">
        <v>200</v>
      </c>
      <c r="L51" s="396" t="s">
        <v>804</v>
      </c>
      <c r="M51" s="393" t="s">
        <v>79</v>
      </c>
      <c r="N51" s="394">
        <v>200</v>
      </c>
    </row>
    <row r="52" spans="1:14" s="74" customFormat="1" ht="49.5" x14ac:dyDescent="0.3">
      <c r="A52" s="390" t="s">
        <v>806</v>
      </c>
      <c r="B52" s="391">
        <v>30</v>
      </c>
      <c r="C52" s="396"/>
      <c r="D52" s="393" t="s">
        <v>188</v>
      </c>
      <c r="E52" s="394">
        <v>40</v>
      </c>
      <c r="F52" s="396"/>
      <c r="G52" s="393" t="s">
        <v>188</v>
      </c>
      <c r="H52" s="394">
        <v>40</v>
      </c>
      <c r="I52" s="396"/>
      <c r="J52" s="393" t="s">
        <v>188</v>
      </c>
      <c r="K52" s="394">
        <v>40</v>
      </c>
      <c r="L52" s="396"/>
      <c r="M52" s="393" t="s">
        <v>188</v>
      </c>
      <c r="N52" s="394">
        <v>40</v>
      </c>
    </row>
    <row r="53" spans="1:14" s="74" customFormat="1" x14ac:dyDescent="0.3">
      <c r="A53" s="390" t="s">
        <v>807</v>
      </c>
      <c r="B53" s="391">
        <v>100</v>
      </c>
      <c r="C53" s="396" t="s">
        <v>250</v>
      </c>
      <c r="D53" s="393" t="s">
        <v>69</v>
      </c>
      <c r="E53" s="394">
        <v>100</v>
      </c>
      <c r="F53" s="396" t="s">
        <v>250</v>
      </c>
      <c r="G53" s="393" t="s">
        <v>190</v>
      </c>
      <c r="H53" s="394">
        <v>100</v>
      </c>
      <c r="I53" s="396" t="s">
        <v>250</v>
      </c>
      <c r="J53" s="393" t="s">
        <v>86</v>
      </c>
      <c r="K53" s="394">
        <v>100</v>
      </c>
      <c r="L53" s="396" t="s">
        <v>250</v>
      </c>
      <c r="M53" s="393" t="s">
        <v>69</v>
      </c>
      <c r="N53" s="394">
        <v>100</v>
      </c>
    </row>
    <row r="54" spans="1:14" s="386" customFormat="1" x14ac:dyDescent="0.25">
      <c r="A54" s="397"/>
      <c r="B54" s="398"/>
      <c r="C54" s="452" t="s">
        <v>70</v>
      </c>
      <c r="D54" s="452"/>
      <c r="E54" s="399">
        <f>SUM(E48:E53)</f>
        <v>660</v>
      </c>
      <c r="F54" s="452" t="s">
        <v>70</v>
      </c>
      <c r="G54" s="452"/>
      <c r="H54" s="399">
        <f>SUM(H48:H53)</f>
        <v>620</v>
      </c>
      <c r="I54" s="452" t="s">
        <v>70</v>
      </c>
      <c r="J54" s="452"/>
      <c r="K54" s="399">
        <f>SUM(K48:K53)</f>
        <v>630</v>
      </c>
      <c r="L54" s="452" t="s">
        <v>70</v>
      </c>
      <c r="M54" s="452"/>
      <c r="N54" s="399">
        <f>SUM(N48:N53)</f>
        <v>620</v>
      </c>
    </row>
    <row r="55" spans="1:14" s="74" customFormat="1" ht="49.5" x14ac:dyDescent="0.3">
      <c r="A55" s="390" t="s">
        <v>808</v>
      </c>
      <c r="B55" s="391">
        <v>100</v>
      </c>
      <c r="C55" s="392" t="s">
        <v>875</v>
      </c>
      <c r="D55" s="393" t="s">
        <v>218</v>
      </c>
      <c r="E55" s="394">
        <v>100</v>
      </c>
      <c r="F55" s="392" t="s">
        <v>876</v>
      </c>
      <c r="G55" s="393" t="s">
        <v>877</v>
      </c>
      <c r="H55" s="394">
        <v>100</v>
      </c>
      <c r="I55" s="392" t="s">
        <v>878</v>
      </c>
      <c r="J55" s="393" t="s">
        <v>1086</v>
      </c>
      <c r="K55" s="394">
        <v>100</v>
      </c>
      <c r="L55" s="392" t="s">
        <v>764</v>
      </c>
      <c r="M55" s="393" t="s">
        <v>765</v>
      </c>
      <c r="N55" s="394">
        <v>100</v>
      </c>
    </row>
    <row r="56" spans="1:14" s="74" customFormat="1" ht="33" x14ac:dyDescent="0.3">
      <c r="A56" s="390" t="s">
        <v>811</v>
      </c>
      <c r="B56" s="391">
        <v>250</v>
      </c>
      <c r="C56" s="392" t="s">
        <v>879</v>
      </c>
      <c r="D56" s="393" t="s">
        <v>487</v>
      </c>
      <c r="E56" s="394">
        <v>275</v>
      </c>
      <c r="F56" s="392" t="s">
        <v>812</v>
      </c>
      <c r="G56" s="393" t="s">
        <v>880</v>
      </c>
      <c r="H56" s="394">
        <v>250</v>
      </c>
      <c r="I56" s="392" t="s">
        <v>881</v>
      </c>
      <c r="J56" s="393" t="s">
        <v>882</v>
      </c>
      <c r="K56" s="394">
        <v>250</v>
      </c>
      <c r="L56" s="392" t="s">
        <v>879</v>
      </c>
      <c r="M56" s="393" t="s">
        <v>487</v>
      </c>
      <c r="N56" s="394">
        <v>275</v>
      </c>
    </row>
    <row r="57" spans="1:14" s="74" customFormat="1" ht="33" x14ac:dyDescent="0.3">
      <c r="A57" s="390" t="s">
        <v>883</v>
      </c>
      <c r="B57" s="391">
        <v>280</v>
      </c>
      <c r="C57" s="392" t="s">
        <v>884</v>
      </c>
      <c r="D57" s="393" t="s">
        <v>488</v>
      </c>
      <c r="E57" s="394">
        <v>285</v>
      </c>
      <c r="F57" s="396" t="s">
        <v>885</v>
      </c>
      <c r="G57" s="393" t="s">
        <v>244</v>
      </c>
      <c r="H57" s="394">
        <v>280</v>
      </c>
      <c r="I57" s="392" t="s">
        <v>886</v>
      </c>
      <c r="J57" s="393" t="s">
        <v>234</v>
      </c>
      <c r="K57" s="394">
        <v>280</v>
      </c>
      <c r="L57" s="392" t="s">
        <v>884</v>
      </c>
      <c r="M57" s="393" t="s">
        <v>488</v>
      </c>
      <c r="N57" s="394">
        <v>285</v>
      </c>
    </row>
    <row r="58" spans="1:14" s="74" customFormat="1" ht="66" x14ac:dyDescent="0.3">
      <c r="A58" s="390" t="s">
        <v>826</v>
      </c>
      <c r="B58" s="391">
        <v>200</v>
      </c>
      <c r="C58" s="392" t="s">
        <v>828</v>
      </c>
      <c r="D58" s="393" t="s">
        <v>80</v>
      </c>
      <c r="E58" s="394">
        <v>200</v>
      </c>
      <c r="F58" s="392" t="s">
        <v>828</v>
      </c>
      <c r="G58" s="393" t="s">
        <v>178</v>
      </c>
      <c r="H58" s="394">
        <v>200</v>
      </c>
      <c r="I58" s="392" t="s">
        <v>828</v>
      </c>
      <c r="J58" s="393" t="s">
        <v>88</v>
      </c>
      <c r="K58" s="394">
        <v>200</v>
      </c>
      <c r="L58" s="392" t="s">
        <v>828</v>
      </c>
      <c r="M58" s="393" t="s">
        <v>80</v>
      </c>
      <c r="N58" s="394">
        <v>200</v>
      </c>
    </row>
    <row r="59" spans="1:14" s="74" customFormat="1" ht="49.5" x14ac:dyDescent="0.3">
      <c r="A59" s="390" t="s">
        <v>806</v>
      </c>
      <c r="B59" s="391">
        <v>20</v>
      </c>
      <c r="C59" s="396"/>
      <c r="D59" s="393" t="s">
        <v>188</v>
      </c>
      <c r="E59" s="394">
        <v>20</v>
      </c>
      <c r="F59" s="396"/>
      <c r="G59" s="393" t="s">
        <v>188</v>
      </c>
      <c r="H59" s="394">
        <v>20</v>
      </c>
      <c r="I59" s="396"/>
      <c r="J59" s="393" t="s">
        <v>188</v>
      </c>
      <c r="K59" s="394">
        <v>20</v>
      </c>
      <c r="L59" s="396"/>
      <c r="M59" s="393" t="s">
        <v>188</v>
      </c>
      <c r="N59" s="394">
        <v>20</v>
      </c>
    </row>
    <row r="60" spans="1:14" s="74" customFormat="1" ht="33" x14ac:dyDescent="0.3">
      <c r="A60" s="390" t="s">
        <v>830</v>
      </c>
      <c r="B60" s="391">
        <v>40</v>
      </c>
      <c r="C60" s="396"/>
      <c r="D60" s="393" t="s">
        <v>194</v>
      </c>
      <c r="E60" s="394">
        <v>50</v>
      </c>
      <c r="F60" s="396"/>
      <c r="G60" s="393" t="s">
        <v>194</v>
      </c>
      <c r="H60" s="394">
        <v>50</v>
      </c>
      <c r="I60" s="396"/>
      <c r="J60" s="393" t="s">
        <v>194</v>
      </c>
      <c r="K60" s="394">
        <v>50</v>
      </c>
      <c r="L60" s="396"/>
      <c r="M60" s="393" t="s">
        <v>194</v>
      </c>
      <c r="N60" s="394">
        <v>50</v>
      </c>
    </row>
    <row r="61" spans="1:14" s="74" customFormat="1" x14ac:dyDescent="0.3">
      <c r="A61" s="390" t="s">
        <v>807</v>
      </c>
      <c r="B61" s="391">
        <v>100</v>
      </c>
      <c r="C61" s="392" t="s">
        <v>250</v>
      </c>
      <c r="D61" s="393" t="s">
        <v>77</v>
      </c>
      <c r="E61" s="394">
        <v>100</v>
      </c>
      <c r="F61" s="392" t="s">
        <v>250</v>
      </c>
      <c r="G61" s="393" t="s">
        <v>195</v>
      </c>
      <c r="H61" s="394">
        <v>100</v>
      </c>
      <c r="I61" s="392" t="s">
        <v>250</v>
      </c>
      <c r="J61" s="393" t="s">
        <v>859</v>
      </c>
      <c r="K61" s="394">
        <v>100</v>
      </c>
      <c r="L61" s="392" t="s">
        <v>250</v>
      </c>
      <c r="M61" s="393" t="s">
        <v>77</v>
      </c>
      <c r="N61" s="394">
        <v>100</v>
      </c>
    </row>
    <row r="62" spans="1:14" s="386" customFormat="1" x14ac:dyDescent="0.25">
      <c r="A62" s="397"/>
      <c r="B62" s="398"/>
      <c r="C62" s="452" t="s">
        <v>73</v>
      </c>
      <c r="D62" s="452"/>
      <c r="E62" s="399">
        <f>SUM(E55:E61)</f>
        <v>1030</v>
      </c>
      <c r="F62" s="452" t="s">
        <v>73</v>
      </c>
      <c r="G62" s="452"/>
      <c r="H62" s="399">
        <f>SUM(H55:H61)</f>
        <v>1000</v>
      </c>
      <c r="I62" s="452" t="s">
        <v>73</v>
      </c>
      <c r="J62" s="452"/>
      <c r="K62" s="399">
        <f>SUM(K55:K61)</f>
        <v>1000</v>
      </c>
      <c r="L62" s="452" t="s">
        <v>73</v>
      </c>
      <c r="M62" s="452"/>
      <c r="N62" s="399">
        <f>SUM(N55:N61)</f>
        <v>1030</v>
      </c>
    </row>
    <row r="63" spans="1:14" s="74" customFormat="1" ht="33" x14ac:dyDescent="0.3">
      <c r="A63" s="390" t="s">
        <v>835</v>
      </c>
      <c r="B63" s="391">
        <v>50</v>
      </c>
      <c r="C63" s="396" t="s">
        <v>839</v>
      </c>
      <c r="D63" s="393" t="s">
        <v>204</v>
      </c>
      <c r="E63" s="394">
        <v>75</v>
      </c>
      <c r="F63" s="396" t="s">
        <v>887</v>
      </c>
      <c r="G63" s="393" t="s">
        <v>888</v>
      </c>
      <c r="H63" s="394">
        <v>75</v>
      </c>
      <c r="I63" s="396" t="s">
        <v>889</v>
      </c>
      <c r="J63" s="393" t="s">
        <v>890</v>
      </c>
      <c r="K63" s="394">
        <v>75</v>
      </c>
      <c r="L63" s="396" t="s">
        <v>839</v>
      </c>
      <c r="M63" s="393" t="s">
        <v>204</v>
      </c>
      <c r="N63" s="394">
        <v>75</v>
      </c>
    </row>
    <row r="64" spans="1:14" s="74" customFormat="1" ht="33" x14ac:dyDescent="0.3">
      <c r="A64" s="390" t="s">
        <v>833</v>
      </c>
      <c r="B64" s="391">
        <v>200</v>
      </c>
      <c r="C64" s="396"/>
      <c r="D64" s="393" t="s">
        <v>205</v>
      </c>
      <c r="E64" s="394">
        <v>200</v>
      </c>
      <c r="F64" s="396"/>
      <c r="G64" s="393" t="s">
        <v>187</v>
      </c>
      <c r="H64" s="394">
        <v>200</v>
      </c>
      <c r="I64" s="396"/>
      <c r="J64" s="393" t="s">
        <v>227</v>
      </c>
      <c r="K64" s="394">
        <v>200</v>
      </c>
      <c r="L64" s="396"/>
      <c r="M64" s="393" t="s">
        <v>205</v>
      </c>
      <c r="N64" s="394">
        <v>200</v>
      </c>
    </row>
    <row r="65" spans="1:14" s="74" customFormat="1" x14ac:dyDescent="0.3">
      <c r="A65" s="390" t="s">
        <v>807</v>
      </c>
      <c r="B65" s="391">
        <v>100</v>
      </c>
      <c r="C65" s="396" t="s">
        <v>250</v>
      </c>
      <c r="D65" s="393" t="s">
        <v>86</v>
      </c>
      <c r="E65" s="394">
        <v>100</v>
      </c>
      <c r="F65" s="396" t="s">
        <v>250</v>
      </c>
      <c r="G65" s="393" t="s">
        <v>77</v>
      </c>
      <c r="H65" s="394">
        <v>100</v>
      </c>
      <c r="I65" s="396" t="s">
        <v>250</v>
      </c>
      <c r="J65" s="393" t="s">
        <v>195</v>
      </c>
      <c r="K65" s="394">
        <v>100</v>
      </c>
      <c r="L65" s="396" t="s">
        <v>250</v>
      </c>
      <c r="M65" s="393" t="s">
        <v>86</v>
      </c>
      <c r="N65" s="394">
        <v>100</v>
      </c>
    </row>
    <row r="66" spans="1:14" s="386" customFormat="1" x14ac:dyDescent="0.25">
      <c r="A66" s="397"/>
      <c r="B66" s="398"/>
      <c r="C66" s="452" t="s">
        <v>106</v>
      </c>
      <c r="D66" s="452"/>
      <c r="E66" s="399">
        <f>SUM(E63:E65)</f>
        <v>375</v>
      </c>
      <c r="F66" s="452" t="s">
        <v>106</v>
      </c>
      <c r="G66" s="452"/>
      <c r="H66" s="399">
        <f>SUM(H63:H65)</f>
        <v>375</v>
      </c>
      <c r="I66" s="452" t="s">
        <v>106</v>
      </c>
      <c r="J66" s="452"/>
      <c r="K66" s="399">
        <f>SUM(K63:K65)</f>
        <v>375</v>
      </c>
      <c r="L66" s="452" t="s">
        <v>106</v>
      </c>
      <c r="M66" s="452"/>
      <c r="N66" s="399">
        <f>SUM(N63:N65)</f>
        <v>375</v>
      </c>
    </row>
    <row r="67" spans="1:14" s="386" customFormat="1" x14ac:dyDescent="0.25">
      <c r="A67" s="397"/>
      <c r="B67" s="398"/>
      <c r="C67" s="452" t="s">
        <v>891</v>
      </c>
      <c r="D67" s="452"/>
      <c r="E67" s="400">
        <f>E66+E62+E54</f>
        <v>2065</v>
      </c>
      <c r="F67" s="452" t="s">
        <v>891</v>
      </c>
      <c r="G67" s="452"/>
      <c r="H67" s="400">
        <f>H66+H62+H54</f>
        <v>1995</v>
      </c>
      <c r="I67" s="452" t="s">
        <v>891</v>
      </c>
      <c r="J67" s="452"/>
      <c r="K67" s="400">
        <f>K66+K62+K54</f>
        <v>2005</v>
      </c>
      <c r="L67" s="452" t="s">
        <v>891</v>
      </c>
      <c r="M67" s="452"/>
      <c r="N67" s="400">
        <f>N66+N62+N54</f>
        <v>2025</v>
      </c>
    </row>
    <row r="68" spans="1:14" s="395" customFormat="1" x14ac:dyDescent="0.25">
      <c r="A68" s="390" t="s">
        <v>796</v>
      </c>
      <c r="B68" s="391">
        <v>10</v>
      </c>
      <c r="C68" s="392" t="s">
        <v>245</v>
      </c>
      <c r="D68" s="393" t="s">
        <v>67</v>
      </c>
      <c r="E68" s="394">
        <v>10</v>
      </c>
      <c r="F68" s="392" t="s">
        <v>245</v>
      </c>
      <c r="G68" s="393" t="s">
        <v>67</v>
      </c>
      <c r="H68" s="394">
        <v>10</v>
      </c>
      <c r="I68" s="392" t="s">
        <v>245</v>
      </c>
      <c r="J68" s="393" t="s">
        <v>67</v>
      </c>
      <c r="K68" s="394">
        <v>10</v>
      </c>
      <c r="L68" s="392" t="s">
        <v>245</v>
      </c>
      <c r="M68" s="393" t="s">
        <v>67</v>
      </c>
      <c r="N68" s="394">
        <v>10</v>
      </c>
    </row>
    <row r="69" spans="1:14" s="395" customFormat="1" x14ac:dyDescent="0.25">
      <c r="A69" s="390" t="s">
        <v>796</v>
      </c>
      <c r="B69" s="391">
        <v>10</v>
      </c>
      <c r="C69" s="392" t="s">
        <v>246</v>
      </c>
      <c r="D69" s="393" t="s">
        <v>68</v>
      </c>
      <c r="E69" s="394">
        <v>15</v>
      </c>
      <c r="F69" s="392" t="s">
        <v>246</v>
      </c>
      <c r="G69" s="393" t="s">
        <v>68</v>
      </c>
      <c r="H69" s="394">
        <v>15</v>
      </c>
      <c r="I69" s="392" t="s">
        <v>246</v>
      </c>
      <c r="J69" s="393" t="s">
        <v>68</v>
      </c>
      <c r="K69" s="394">
        <v>15</v>
      </c>
      <c r="L69" s="392" t="s">
        <v>246</v>
      </c>
      <c r="M69" s="393" t="s">
        <v>68</v>
      </c>
      <c r="N69" s="394">
        <v>15</v>
      </c>
    </row>
    <row r="70" spans="1:14" s="395" customFormat="1" x14ac:dyDescent="0.25">
      <c r="A70" s="390" t="s">
        <v>153</v>
      </c>
      <c r="B70" s="391">
        <v>40</v>
      </c>
      <c r="C70" s="396" t="s">
        <v>270</v>
      </c>
      <c r="D70" s="393" t="s">
        <v>206</v>
      </c>
      <c r="E70" s="394">
        <v>50</v>
      </c>
      <c r="F70" s="396" t="s">
        <v>270</v>
      </c>
      <c r="G70" s="393" t="s">
        <v>144</v>
      </c>
      <c r="H70" s="394">
        <v>40</v>
      </c>
      <c r="I70" s="396" t="s">
        <v>892</v>
      </c>
      <c r="J70" s="393" t="s">
        <v>893</v>
      </c>
      <c r="K70" s="394">
        <v>50</v>
      </c>
      <c r="L70" s="396" t="s">
        <v>270</v>
      </c>
      <c r="M70" s="393" t="s">
        <v>206</v>
      </c>
      <c r="N70" s="394">
        <v>50</v>
      </c>
    </row>
    <row r="71" spans="1:14" s="74" customFormat="1" ht="49.5" x14ac:dyDescent="0.3">
      <c r="A71" s="390" t="s">
        <v>797</v>
      </c>
      <c r="B71" s="391">
        <v>200</v>
      </c>
      <c r="C71" s="392" t="s">
        <v>271</v>
      </c>
      <c r="D71" s="393" t="s">
        <v>170</v>
      </c>
      <c r="E71" s="394">
        <v>200</v>
      </c>
      <c r="F71" s="392" t="s">
        <v>894</v>
      </c>
      <c r="G71" s="393" t="s">
        <v>895</v>
      </c>
      <c r="H71" s="394">
        <v>200</v>
      </c>
      <c r="I71" s="392" t="s">
        <v>896</v>
      </c>
      <c r="J71" s="393" t="s">
        <v>243</v>
      </c>
      <c r="K71" s="394">
        <v>210</v>
      </c>
      <c r="L71" s="392" t="s">
        <v>271</v>
      </c>
      <c r="M71" s="393" t="s">
        <v>170</v>
      </c>
      <c r="N71" s="394">
        <v>200</v>
      </c>
    </row>
    <row r="72" spans="1:14" s="74" customFormat="1" ht="49.5" x14ac:dyDescent="0.3">
      <c r="A72" s="390" t="s">
        <v>802</v>
      </c>
      <c r="B72" s="391">
        <v>200</v>
      </c>
      <c r="C72" s="392" t="s">
        <v>803</v>
      </c>
      <c r="D72" s="393" t="s">
        <v>12</v>
      </c>
      <c r="E72" s="394">
        <v>200</v>
      </c>
      <c r="F72" s="392" t="s">
        <v>804</v>
      </c>
      <c r="G72" s="393" t="s">
        <v>805</v>
      </c>
      <c r="H72" s="394">
        <v>200</v>
      </c>
      <c r="I72" s="392" t="s">
        <v>840</v>
      </c>
      <c r="J72" s="393" t="s">
        <v>36</v>
      </c>
      <c r="K72" s="394">
        <v>200</v>
      </c>
      <c r="L72" s="392" t="s">
        <v>803</v>
      </c>
      <c r="M72" s="393" t="s">
        <v>12</v>
      </c>
      <c r="N72" s="394">
        <v>200</v>
      </c>
    </row>
    <row r="73" spans="1:14" s="74" customFormat="1" ht="49.5" x14ac:dyDescent="0.3">
      <c r="A73" s="390" t="s">
        <v>806</v>
      </c>
      <c r="B73" s="391">
        <v>30</v>
      </c>
      <c r="C73" s="396"/>
      <c r="D73" s="393" t="s">
        <v>188</v>
      </c>
      <c r="E73" s="394">
        <v>40</v>
      </c>
      <c r="F73" s="396"/>
      <c r="G73" s="393" t="s">
        <v>188</v>
      </c>
      <c r="H73" s="394">
        <v>40</v>
      </c>
      <c r="I73" s="396"/>
      <c r="J73" s="393" t="s">
        <v>188</v>
      </c>
      <c r="K73" s="394">
        <v>40</v>
      </c>
      <c r="L73" s="396"/>
      <c r="M73" s="393" t="s">
        <v>188</v>
      </c>
      <c r="N73" s="394">
        <v>40</v>
      </c>
    </row>
    <row r="74" spans="1:14" s="74" customFormat="1" x14ac:dyDescent="0.3">
      <c r="A74" s="390" t="s">
        <v>807</v>
      </c>
      <c r="B74" s="391">
        <v>100</v>
      </c>
      <c r="C74" s="392" t="s">
        <v>250</v>
      </c>
      <c r="D74" s="393" t="s">
        <v>77</v>
      </c>
      <c r="E74" s="394">
        <v>100</v>
      </c>
      <c r="F74" s="392" t="s">
        <v>250</v>
      </c>
      <c r="G74" s="393" t="s">
        <v>69</v>
      </c>
      <c r="H74" s="394">
        <v>100</v>
      </c>
      <c r="I74" s="392" t="s">
        <v>250</v>
      </c>
      <c r="J74" s="393" t="s">
        <v>86</v>
      </c>
      <c r="K74" s="394">
        <v>100</v>
      </c>
      <c r="L74" s="392" t="s">
        <v>250</v>
      </c>
      <c r="M74" s="393" t="s">
        <v>77</v>
      </c>
      <c r="N74" s="394">
        <v>100</v>
      </c>
    </row>
    <row r="75" spans="1:14" s="386" customFormat="1" x14ac:dyDescent="0.25">
      <c r="A75" s="397"/>
      <c r="B75" s="398"/>
      <c r="C75" s="452" t="s">
        <v>70</v>
      </c>
      <c r="D75" s="452"/>
      <c r="E75" s="399">
        <f>SUM(E71:E74)</f>
        <v>540</v>
      </c>
      <c r="F75" s="452" t="s">
        <v>70</v>
      </c>
      <c r="G75" s="452"/>
      <c r="H75" s="399">
        <f>SUM(H71:H74)</f>
        <v>540</v>
      </c>
      <c r="I75" s="452" t="s">
        <v>70</v>
      </c>
      <c r="J75" s="452"/>
      <c r="K75" s="399">
        <f>SUM(K71:K74)</f>
        <v>550</v>
      </c>
      <c r="L75" s="452" t="s">
        <v>70</v>
      </c>
      <c r="M75" s="452"/>
      <c r="N75" s="399">
        <f>SUM(N71:N74)</f>
        <v>540</v>
      </c>
    </row>
    <row r="76" spans="1:14" s="74" customFormat="1" ht="49.5" x14ac:dyDescent="0.3">
      <c r="A76" s="390" t="s">
        <v>808</v>
      </c>
      <c r="B76" s="391">
        <v>100</v>
      </c>
      <c r="C76" s="392" t="s">
        <v>897</v>
      </c>
      <c r="D76" s="393" t="s">
        <v>212</v>
      </c>
      <c r="E76" s="394">
        <v>100</v>
      </c>
      <c r="F76" s="392" t="s">
        <v>875</v>
      </c>
      <c r="G76" s="393" t="s">
        <v>898</v>
      </c>
      <c r="H76" s="394">
        <v>100</v>
      </c>
      <c r="I76" s="392" t="s">
        <v>899</v>
      </c>
      <c r="J76" s="393" t="s">
        <v>900</v>
      </c>
      <c r="K76" s="394">
        <v>100</v>
      </c>
      <c r="L76" s="392" t="s">
        <v>766</v>
      </c>
      <c r="M76" s="393" t="s">
        <v>767</v>
      </c>
      <c r="N76" s="394">
        <v>100</v>
      </c>
    </row>
    <row r="77" spans="1:14" s="74" customFormat="1" ht="66" x14ac:dyDescent="0.3">
      <c r="A77" s="390" t="s">
        <v>848</v>
      </c>
      <c r="B77" s="391">
        <v>250</v>
      </c>
      <c r="C77" s="396" t="s">
        <v>852</v>
      </c>
      <c r="D77" s="393" t="s">
        <v>489</v>
      </c>
      <c r="E77" s="394">
        <v>270</v>
      </c>
      <c r="F77" s="396" t="s">
        <v>901</v>
      </c>
      <c r="G77" s="393" t="s">
        <v>902</v>
      </c>
      <c r="H77" s="394">
        <v>250</v>
      </c>
      <c r="I77" s="396" t="s">
        <v>903</v>
      </c>
      <c r="J77" s="393" t="s">
        <v>904</v>
      </c>
      <c r="K77" s="394">
        <v>250</v>
      </c>
      <c r="L77" s="396" t="s">
        <v>852</v>
      </c>
      <c r="M77" s="393" t="s">
        <v>489</v>
      </c>
      <c r="N77" s="394">
        <v>270</v>
      </c>
    </row>
    <row r="78" spans="1:14" s="74" customFormat="1" ht="49.5" x14ac:dyDescent="0.3">
      <c r="A78" s="390" t="s">
        <v>905</v>
      </c>
      <c r="B78" s="391">
        <v>100</v>
      </c>
      <c r="C78" s="392" t="s">
        <v>906</v>
      </c>
      <c r="D78" s="393" t="s">
        <v>208</v>
      </c>
      <c r="E78" s="394">
        <v>100</v>
      </c>
      <c r="F78" s="392" t="s">
        <v>907</v>
      </c>
      <c r="G78" s="393" t="s">
        <v>908</v>
      </c>
      <c r="H78" s="394">
        <v>100</v>
      </c>
      <c r="I78" s="392" t="s">
        <v>909</v>
      </c>
      <c r="J78" s="393" t="s">
        <v>910</v>
      </c>
      <c r="K78" s="394">
        <v>100</v>
      </c>
      <c r="L78" s="392" t="s">
        <v>906</v>
      </c>
      <c r="M78" s="393" t="s">
        <v>208</v>
      </c>
      <c r="N78" s="394">
        <v>100</v>
      </c>
    </row>
    <row r="79" spans="1:14" s="74" customFormat="1" ht="33" x14ac:dyDescent="0.3">
      <c r="A79" s="390" t="s">
        <v>821</v>
      </c>
      <c r="B79" s="391">
        <v>180</v>
      </c>
      <c r="C79" s="392" t="s">
        <v>823</v>
      </c>
      <c r="D79" s="393" t="s">
        <v>219</v>
      </c>
      <c r="E79" s="394">
        <v>180</v>
      </c>
      <c r="F79" s="392" t="s">
        <v>822</v>
      </c>
      <c r="G79" s="393" t="s">
        <v>911</v>
      </c>
      <c r="H79" s="394">
        <v>180</v>
      </c>
      <c r="I79" s="392" t="s">
        <v>912</v>
      </c>
      <c r="J79" s="393" t="s">
        <v>913</v>
      </c>
      <c r="K79" s="394">
        <v>180</v>
      </c>
      <c r="L79" s="392" t="s">
        <v>823</v>
      </c>
      <c r="M79" s="393" t="s">
        <v>219</v>
      </c>
      <c r="N79" s="394">
        <v>180</v>
      </c>
    </row>
    <row r="80" spans="1:14" s="74" customFormat="1" ht="66" x14ac:dyDescent="0.3">
      <c r="A80" s="390" t="s">
        <v>826</v>
      </c>
      <c r="B80" s="391">
        <v>200</v>
      </c>
      <c r="C80" s="392" t="s">
        <v>829</v>
      </c>
      <c r="D80" s="393" t="s">
        <v>82</v>
      </c>
      <c r="E80" s="394">
        <v>200</v>
      </c>
      <c r="F80" s="392" t="s">
        <v>827</v>
      </c>
      <c r="G80" s="393" t="s">
        <v>72</v>
      </c>
      <c r="H80" s="394">
        <v>200</v>
      </c>
      <c r="I80" s="392" t="s">
        <v>914</v>
      </c>
      <c r="J80" s="393" t="s">
        <v>85</v>
      </c>
      <c r="K80" s="394">
        <v>200</v>
      </c>
      <c r="L80" s="392" t="s">
        <v>829</v>
      </c>
      <c r="M80" s="393" t="s">
        <v>82</v>
      </c>
      <c r="N80" s="394">
        <v>200</v>
      </c>
    </row>
    <row r="81" spans="1:14" s="74" customFormat="1" ht="49.5" x14ac:dyDescent="0.3">
      <c r="A81" s="390" t="s">
        <v>806</v>
      </c>
      <c r="B81" s="391">
        <v>20</v>
      </c>
      <c r="C81" s="396"/>
      <c r="D81" s="393" t="s">
        <v>188</v>
      </c>
      <c r="E81" s="394">
        <v>20</v>
      </c>
      <c r="F81" s="396"/>
      <c r="G81" s="393" t="s">
        <v>188</v>
      </c>
      <c r="H81" s="394">
        <v>20</v>
      </c>
      <c r="I81" s="396"/>
      <c r="J81" s="393" t="s">
        <v>188</v>
      </c>
      <c r="K81" s="394">
        <v>20</v>
      </c>
      <c r="L81" s="396"/>
      <c r="M81" s="393" t="s">
        <v>188</v>
      </c>
      <c r="N81" s="394">
        <v>20</v>
      </c>
    </row>
    <row r="82" spans="1:14" s="74" customFormat="1" ht="33" x14ac:dyDescent="0.3">
      <c r="A82" s="390" t="s">
        <v>830</v>
      </c>
      <c r="B82" s="391">
        <v>40</v>
      </c>
      <c r="C82" s="396"/>
      <c r="D82" s="393" t="s">
        <v>194</v>
      </c>
      <c r="E82" s="394">
        <v>50</v>
      </c>
      <c r="F82" s="396"/>
      <c r="G82" s="393" t="s">
        <v>194</v>
      </c>
      <c r="H82" s="394">
        <v>50</v>
      </c>
      <c r="I82" s="396"/>
      <c r="J82" s="393" t="s">
        <v>194</v>
      </c>
      <c r="K82" s="394">
        <v>50</v>
      </c>
      <c r="L82" s="396"/>
      <c r="M82" s="393" t="s">
        <v>194</v>
      </c>
      <c r="N82" s="394">
        <v>50</v>
      </c>
    </row>
    <row r="83" spans="1:14" s="74" customFormat="1" x14ac:dyDescent="0.3">
      <c r="A83" s="390" t="s">
        <v>807</v>
      </c>
      <c r="B83" s="391">
        <v>100</v>
      </c>
      <c r="C83" s="392" t="s">
        <v>250</v>
      </c>
      <c r="D83" s="393" t="s">
        <v>69</v>
      </c>
      <c r="E83" s="394">
        <v>100</v>
      </c>
      <c r="F83" s="392" t="s">
        <v>250</v>
      </c>
      <c r="G83" s="393" t="s">
        <v>184</v>
      </c>
      <c r="H83" s="394">
        <v>100</v>
      </c>
      <c r="I83" s="392" t="s">
        <v>250</v>
      </c>
      <c r="J83" s="393" t="s">
        <v>77</v>
      </c>
      <c r="K83" s="394">
        <v>100</v>
      </c>
      <c r="L83" s="392" t="s">
        <v>250</v>
      </c>
      <c r="M83" s="393" t="s">
        <v>69</v>
      </c>
      <c r="N83" s="394">
        <v>100</v>
      </c>
    </row>
    <row r="84" spans="1:14" s="386" customFormat="1" x14ac:dyDescent="0.25">
      <c r="A84" s="397"/>
      <c r="B84" s="398"/>
      <c r="C84" s="452" t="s">
        <v>73</v>
      </c>
      <c r="D84" s="452"/>
      <c r="E84" s="399">
        <f>SUM(E76:E83)</f>
        <v>1020</v>
      </c>
      <c r="F84" s="452" t="s">
        <v>73</v>
      </c>
      <c r="G84" s="452"/>
      <c r="H84" s="399">
        <f>SUM(H76:H83)</f>
        <v>1000</v>
      </c>
      <c r="I84" s="452" t="s">
        <v>73</v>
      </c>
      <c r="J84" s="452"/>
      <c r="K84" s="399">
        <f>SUM(K76:K83)</f>
        <v>1000</v>
      </c>
      <c r="L84" s="452" t="s">
        <v>73</v>
      </c>
      <c r="M84" s="452"/>
      <c r="N84" s="399">
        <f>SUM(N76:N83)</f>
        <v>1020</v>
      </c>
    </row>
    <row r="85" spans="1:14" s="74" customFormat="1" x14ac:dyDescent="0.3">
      <c r="A85" s="390" t="s">
        <v>860</v>
      </c>
      <c r="B85" s="391">
        <v>50</v>
      </c>
      <c r="C85" s="392" t="s">
        <v>915</v>
      </c>
      <c r="D85" s="393" t="s">
        <v>209</v>
      </c>
      <c r="E85" s="394">
        <v>75</v>
      </c>
      <c r="F85" s="402" t="s">
        <v>861</v>
      </c>
      <c r="G85" s="403" t="s">
        <v>202</v>
      </c>
      <c r="H85" s="404">
        <v>75</v>
      </c>
      <c r="I85" s="392" t="s">
        <v>862</v>
      </c>
      <c r="J85" s="393" t="s">
        <v>217</v>
      </c>
      <c r="K85" s="394">
        <v>80</v>
      </c>
      <c r="L85" s="392" t="s">
        <v>915</v>
      </c>
      <c r="M85" s="393" t="s">
        <v>209</v>
      </c>
      <c r="N85" s="394">
        <v>75</v>
      </c>
    </row>
    <row r="86" spans="1:14" s="74" customFormat="1" ht="33" x14ac:dyDescent="0.3">
      <c r="A86" s="390" t="s">
        <v>858</v>
      </c>
      <c r="B86" s="391">
        <v>200</v>
      </c>
      <c r="C86" s="401"/>
      <c r="D86" s="393" t="s">
        <v>201</v>
      </c>
      <c r="E86" s="394">
        <v>200</v>
      </c>
      <c r="F86" s="401"/>
      <c r="G86" s="393" t="s">
        <v>201</v>
      </c>
      <c r="H86" s="394">
        <v>200</v>
      </c>
      <c r="I86" s="401"/>
      <c r="J86" s="393" t="s">
        <v>201</v>
      </c>
      <c r="K86" s="394">
        <v>200</v>
      </c>
      <c r="L86" s="401"/>
      <c r="M86" s="393" t="s">
        <v>201</v>
      </c>
      <c r="N86" s="394">
        <v>200</v>
      </c>
    </row>
    <row r="87" spans="1:14" s="74" customFormat="1" x14ac:dyDescent="0.3">
      <c r="A87" s="390" t="s">
        <v>807</v>
      </c>
      <c r="B87" s="391">
        <v>100</v>
      </c>
      <c r="C87" s="392" t="s">
        <v>250</v>
      </c>
      <c r="D87" s="393" t="s">
        <v>184</v>
      </c>
      <c r="E87" s="394">
        <v>100</v>
      </c>
      <c r="F87" s="392" t="s">
        <v>250</v>
      </c>
      <c r="G87" s="393" t="s">
        <v>69</v>
      </c>
      <c r="H87" s="394">
        <v>100</v>
      </c>
      <c r="I87" s="392" t="s">
        <v>250</v>
      </c>
      <c r="J87" s="393" t="s">
        <v>859</v>
      </c>
      <c r="K87" s="394">
        <v>100</v>
      </c>
      <c r="L87" s="392" t="s">
        <v>250</v>
      </c>
      <c r="M87" s="393" t="s">
        <v>184</v>
      </c>
      <c r="N87" s="394">
        <v>100</v>
      </c>
    </row>
    <row r="88" spans="1:14" s="386" customFormat="1" x14ac:dyDescent="0.25">
      <c r="A88" s="397"/>
      <c r="B88" s="398"/>
      <c r="C88" s="452" t="s">
        <v>106</v>
      </c>
      <c r="D88" s="452"/>
      <c r="E88" s="399">
        <f>SUM(E85:E87)</f>
        <v>375</v>
      </c>
      <c r="F88" s="452" t="s">
        <v>106</v>
      </c>
      <c r="G88" s="452"/>
      <c r="H88" s="399">
        <f>SUM(H85:H87)</f>
        <v>375</v>
      </c>
      <c r="I88" s="452" t="s">
        <v>106</v>
      </c>
      <c r="J88" s="452"/>
      <c r="K88" s="399">
        <f>SUM(K85:K87)</f>
        <v>380</v>
      </c>
      <c r="L88" s="452" t="s">
        <v>106</v>
      </c>
      <c r="M88" s="452"/>
      <c r="N88" s="399">
        <f>SUM(N85:N87)</f>
        <v>375</v>
      </c>
    </row>
    <row r="89" spans="1:14" s="386" customFormat="1" x14ac:dyDescent="0.25">
      <c r="A89" s="397"/>
      <c r="B89" s="398"/>
      <c r="C89" s="452" t="s">
        <v>916</v>
      </c>
      <c r="D89" s="452"/>
      <c r="E89" s="400">
        <f>E88+E84+E75</f>
        <v>1935</v>
      </c>
      <c r="F89" s="452" t="s">
        <v>916</v>
      </c>
      <c r="G89" s="452"/>
      <c r="H89" s="400">
        <f>H88+H84+H75</f>
        <v>1915</v>
      </c>
      <c r="I89" s="452" t="s">
        <v>916</v>
      </c>
      <c r="J89" s="452"/>
      <c r="K89" s="400">
        <f>K88+K84+K75</f>
        <v>1930</v>
      </c>
      <c r="L89" s="452" t="s">
        <v>916</v>
      </c>
      <c r="M89" s="452"/>
      <c r="N89" s="400">
        <f>N88+N84+N75</f>
        <v>1935</v>
      </c>
    </row>
    <row r="90" spans="1:14" s="74" customFormat="1" x14ac:dyDescent="0.3">
      <c r="A90" s="390" t="s">
        <v>796</v>
      </c>
      <c r="B90" s="391">
        <v>10</v>
      </c>
      <c r="C90" s="392" t="s">
        <v>245</v>
      </c>
      <c r="D90" s="393" t="s">
        <v>67</v>
      </c>
      <c r="E90" s="394">
        <v>10</v>
      </c>
      <c r="F90" s="392" t="s">
        <v>245</v>
      </c>
      <c r="G90" s="393" t="s">
        <v>67</v>
      </c>
      <c r="H90" s="394">
        <v>10</v>
      </c>
      <c r="I90" s="392" t="s">
        <v>245</v>
      </c>
      <c r="J90" s="393" t="s">
        <v>67</v>
      </c>
      <c r="K90" s="394">
        <v>10</v>
      </c>
      <c r="L90" s="392" t="s">
        <v>245</v>
      </c>
      <c r="M90" s="393" t="s">
        <v>67</v>
      </c>
      <c r="N90" s="394">
        <v>10</v>
      </c>
    </row>
    <row r="91" spans="1:14" s="74" customFormat="1" ht="49.5" x14ac:dyDescent="0.3">
      <c r="A91" s="390" t="s">
        <v>917</v>
      </c>
      <c r="B91" s="391">
        <v>100</v>
      </c>
      <c r="C91" s="392" t="s">
        <v>838</v>
      </c>
      <c r="D91" s="393" t="s">
        <v>210</v>
      </c>
      <c r="E91" s="394">
        <v>100</v>
      </c>
      <c r="F91" s="392" t="s">
        <v>918</v>
      </c>
      <c r="G91" s="393" t="s">
        <v>919</v>
      </c>
      <c r="H91" s="394">
        <v>120</v>
      </c>
      <c r="I91" s="392" t="s">
        <v>920</v>
      </c>
      <c r="J91" s="393" t="s">
        <v>1087</v>
      </c>
      <c r="K91" s="394">
        <v>100</v>
      </c>
      <c r="L91" s="392" t="s">
        <v>838</v>
      </c>
      <c r="M91" s="393" t="s">
        <v>210</v>
      </c>
      <c r="N91" s="394">
        <v>90</v>
      </c>
    </row>
    <row r="92" spans="1:14" s="74" customFormat="1" x14ac:dyDescent="0.3">
      <c r="A92" s="390" t="s">
        <v>921</v>
      </c>
      <c r="B92" s="391">
        <v>180</v>
      </c>
      <c r="C92" s="396" t="s">
        <v>922</v>
      </c>
      <c r="D92" s="393" t="s">
        <v>211</v>
      </c>
      <c r="E92" s="394">
        <v>180</v>
      </c>
      <c r="F92" s="396" t="s">
        <v>923</v>
      </c>
      <c r="G92" s="393" t="s">
        <v>924</v>
      </c>
      <c r="H92" s="394">
        <v>180</v>
      </c>
      <c r="I92" s="396" t="s">
        <v>925</v>
      </c>
      <c r="J92" s="393" t="s">
        <v>926</v>
      </c>
      <c r="K92" s="394">
        <v>180</v>
      </c>
      <c r="L92" s="396" t="s">
        <v>922</v>
      </c>
      <c r="M92" s="393" t="s">
        <v>211</v>
      </c>
      <c r="N92" s="394">
        <v>150</v>
      </c>
    </row>
    <row r="93" spans="1:14" s="74" customFormat="1" ht="49.5" x14ac:dyDescent="0.3">
      <c r="A93" s="390" t="s">
        <v>802</v>
      </c>
      <c r="B93" s="391">
        <v>200</v>
      </c>
      <c r="C93" s="392" t="s">
        <v>927</v>
      </c>
      <c r="D93" s="393" t="s">
        <v>13</v>
      </c>
      <c r="E93" s="394">
        <v>200</v>
      </c>
      <c r="F93" s="392" t="s">
        <v>863</v>
      </c>
      <c r="G93" s="393" t="s">
        <v>928</v>
      </c>
      <c r="H93" s="394">
        <v>200</v>
      </c>
      <c r="I93" s="396" t="s">
        <v>803</v>
      </c>
      <c r="J93" s="393" t="s">
        <v>84</v>
      </c>
      <c r="K93" s="394">
        <v>200</v>
      </c>
      <c r="L93" s="392" t="s">
        <v>927</v>
      </c>
      <c r="M93" s="393" t="s">
        <v>13</v>
      </c>
      <c r="N93" s="394">
        <v>200</v>
      </c>
    </row>
    <row r="94" spans="1:14" s="74" customFormat="1" ht="49.5" x14ac:dyDescent="0.3">
      <c r="A94" s="390" t="s">
        <v>806</v>
      </c>
      <c r="B94" s="391">
        <v>30</v>
      </c>
      <c r="C94" s="396"/>
      <c r="D94" s="393" t="s">
        <v>188</v>
      </c>
      <c r="E94" s="394">
        <v>40</v>
      </c>
      <c r="F94" s="396"/>
      <c r="G94" s="393" t="s">
        <v>188</v>
      </c>
      <c r="H94" s="394">
        <v>40</v>
      </c>
      <c r="I94" s="396"/>
      <c r="J94" s="393" t="s">
        <v>188</v>
      </c>
      <c r="K94" s="394">
        <v>40</v>
      </c>
      <c r="L94" s="396"/>
      <c r="M94" s="393" t="s">
        <v>188</v>
      </c>
      <c r="N94" s="394">
        <v>40</v>
      </c>
    </row>
    <row r="95" spans="1:14" s="74" customFormat="1" x14ac:dyDescent="0.3">
      <c r="A95" s="390" t="s">
        <v>807</v>
      </c>
      <c r="B95" s="391">
        <v>100</v>
      </c>
      <c r="C95" s="392" t="s">
        <v>250</v>
      </c>
      <c r="D95" s="393" t="s">
        <v>69</v>
      </c>
      <c r="E95" s="394">
        <v>100</v>
      </c>
      <c r="F95" s="392" t="s">
        <v>250</v>
      </c>
      <c r="G95" s="393" t="s">
        <v>77</v>
      </c>
      <c r="H95" s="394">
        <v>100</v>
      </c>
      <c r="I95" s="392" t="s">
        <v>250</v>
      </c>
      <c r="J95" s="393" t="s">
        <v>184</v>
      </c>
      <c r="K95" s="394">
        <v>100</v>
      </c>
      <c r="L95" s="392" t="s">
        <v>250</v>
      </c>
      <c r="M95" s="393" t="s">
        <v>69</v>
      </c>
      <c r="N95" s="394">
        <v>100</v>
      </c>
    </row>
    <row r="96" spans="1:14" s="386" customFormat="1" x14ac:dyDescent="0.25">
      <c r="A96" s="397"/>
      <c r="B96" s="398"/>
      <c r="C96" s="452" t="s">
        <v>70</v>
      </c>
      <c r="D96" s="452"/>
      <c r="E96" s="399">
        <f>SUM(E90:E95)</f>
        <v>630</v>
      </c>
      <c r="F96" s="452" t="s">
        <v>70</v>
      </c>
      <c r="G96" s="452"/>
      <c r="H96" s="399">
        <f>SUM(H90:H95)</f>
        <v>650</v>
      </c>
      <c r="I96" s="452" t="s">
        <v>70</v>
      </c>
      <c r="J96" s="452"/>
      <c r="K96" s="399">
        <f>SUM(K90:K95)</f>
        <v>630</v>
      </c>
      <c r="L96" s="452" t="s">
        <v>70</v>
      </c>
      <c r="M96" s="452"/>
      <c r="N96" s="399">
        <f>SUM(N90:N95)</f>
        <v>590</v>
      </c>
    </row>
    <row r="97" spans="1:14" s="74" customFormat="1" ht="49.5" x14ac:dyDescent="0.3">
      <c r="A97" s="390" t="s">
        <v>808</v>
      </c>
      <c r="B97" s="391">
        <v>100</v>
      </c>
      <c r="C97" s="392" t="s">
        <v>762</v>
      </c>
      <c r="D97" s="393" t="s">
        <v>207</v>
      </c>
      <c r="E97" s="394">
        <v>100</v>
      </c>
      <c r="F97" s="392" t="s">
        <v>774</v>
      </c>
      <c r="G97" s="393" t="s">
        <v>220</v>
      </c>
      <c r="H97" s="394">
        <v>100</v>
      </c>
      <c r="I97" s="392" t="s">
        <v>307</v>
      </c>
      <c r="J97" s="393" t="s">
        <v>231</v>
      </c>
      <c r="K97" s="394">
        <v>100</v>
      </c>
      <c r="L97" s="392" t="s">
        <v>762</v>
      </c>
      <c r="M97" s="393" t="s">
        <v>207</v>
      </c>
      <c r="N97" s="394">
        <v>100</v>
      </c>
    </row>
    <row r="98" spans="1:14" s="74" customFormat="1" ht="33" x14ac:dyDescent="0.3">
      <c r="A98" s="390" t="s">
        <v>929</v>
      </c>
      <c r="B98" s="391">
        <v>250</v>
      </c>
      <c r="C98" s="406" t="s">
        <v>930</v>
      </c>
      <c r="D98" s="393" t="s">
        <v>451</v>
      </c>
      <c r="E98" s="394">
        <v>170</v>
      </c>
      <c r="F98" s="406" t="s">
        <v>879</v>
      </c>
      <c r="G98" s="393" t="s">
        <v>931</v>
      </c>
      <c r="H98" s="394">
        <v>250</v>
      </c>
      <c r="I98" s="406" t="s">
        <v>812</v>
      </c>
      <c r="J98" s="393" t="s">
        <v>880</v>
      </c>
      <c r="K98" s="394">
        <v>250</v>
      </c>
      <c r="L98" s="406" t="s">
        <v>930</v>
      </c>
      <c r="M98" s="393" t="s">
        <v>451</v>
      </c>
      <c r="N98" s="394">
        <v>170</v>
      </c>
    </row>
    <row r="99" spans="1:14" s="74" customFormat="1" ht="33" x14ac:dyDescent="0.3">
      <c r="A99" s="390" t="s">
        <v>883</v>
      </c>
      <c r="B99" s="391">
        <v>280</v>
      </c>
      <c r="C99" s="396" t="s">
        <v>932</v>
      </c>
      <c r="D99" s="393" t="s">
        <v>213</v>
      </c>
      <c r="E99" s="394">
        <v>280</v>
      </c>
      <c r="F99" s="396" t="s">
        <v>932</v>
      </c>
      <c r="G99" s="393" t="s">
        <v>213</v>
      </c>
      <c r="H99" s="394">
        <v>280</v>
      </c>
      <c r="I99" s="396" t="s">
        <v>885</v>
      </c>
      <c r="J99" s="393" t="s">
        <v>244</v>
      </c>
      <c r="K99" s="394">
        <v>280</v>
      </c>
      <c r="L99" s="396" t="s">
        <v>932</v>
      </c>
      <c r="M99" s="393" t="s">
        <v>213</v>
      </c>
      <c r="N99" s="394">
        <v>280</v>
      </c>
    </row>
    <row r="100" spans="1:14" s="74" customFormat="1" ht="66" x14ac:dyDescent="0.3">
      <c r="A100" s="390" t="s">
        <v>826</v>
      </c>
      <c r="B100" s="391">
        <v>200</v>
      </c>
      <c r="C100" s="392" t="s">
        <v>828</v>
      </c>
      <c r="D100" s="393" t="s">
        <v>178</v>
      </c>
      <c r="E100" s="394">
        <v>200</v>
      </c>
      <c r="F100" s="392" t="s">
        <v>829</v>
      </c>
      <c r="G100" s="393" t="s">
        <v>82</v>
      </c>
      <c r="H100" s="394">
        <v>200</v>
      </c>
      <c r="I100" s="392" t="s">
        <v>828</v>
      </c>
      <c r="J100" s="393" t="s">
        <v>324</v>
      </c>
      <c r="K100" s="394">
        <v>200</v>
      </c>
      <c r="L100" s="392" t="s">
        <v>828</v>
      </c>
      <c r="M100" s="393" t="s">
        <v>178</v>
      </c>
      <c r="N100" s="394">
        <v>200</v>
      </c>
    </row>
    <row r="101" spans="1:14" s="74" customFormat="1" ht="49.5" x14ac:dyDescent="0.3">
      <c r="A101" s="390" t="s">
        <v>806</v>
      </c>
      <c r="B101" s="391">
        <v>20</v>
      </c>
      <c r="C101" s="396"/>
      <c r="D101" s="393" t="s">
        <v>188</v>
      </c>
      <c r="E101" s="394">
        <v>20</v>
      </c>
      <c r="F101" s="396"/>
      <c r="G101" s="393" t="s">
        <v>188</v>
      </c>
      <c r="H101" s="394">
        <v>20</v>
      </c>
      <c r="I101" s="396"/>
      <c r="J101" s="393" t="s">
        <v>188</v>
      </c>
      <c r="K101" s="394">
        <v>20</v>
      </c>
      <c r="L101" s="396"/>
      <c r="M101" s="393" t="s">
        <v>188</v>
      </c>
      <c r="N101" s="394">
        <v>20</v>
      </c>
    </row>
    <row r="102" spans="1:14" s="74" customFormat="1" ht="33" x14ac:dyDescent="0.3">
      <c r="A102" s="390" t="s">
        <v>830</v>
      </c>
      <c r="B102" s="391">
        <v>40</v>
      </c>
      <c r="C102" s="396"/>
      <c r="D102" s="393" t="s">
        <v>194</v>
      </c>
      <c r="E102" s="394">
        <v>50</v>
      </c>
      <c r="F102" s="396"/>
      <c r="G102" s="393" t="s">
        <v>194</v>
      </c>
      <c r="H102" s="394">
        <v>50</v>
      </c>
      <c r="I102" s="396"/>
      <c r="J102" s="393" t="s">
        <v>194</v>
      </c>
      <c r="K102" s="394">
        <v>50</v>
      </c>
      <c r="L102" s="396"/>
      <c r="M102" s="393" t="s">
        <v>194</v>
      </c>
      <c r="N102" s="394">
        <v>50</v>
      </c>
    </row>
    <row r="103" spans="1:14" s="74" customFormat="1" x14ac:dyDescent="0.3">
      <c r="A103" s="390" t="s">
        <v>807</v>
      </c>
      <c r="B103" s="391">
        <v>100</v>
      </c>
      <c r="C103" s="392" t="s">
        <v>250</v>
      </c>
      <c r="D103" s="393" t="s">
        <v>77</v>
      </c>
      <c r="E103" s="394">
        <v>100</v>
      </c>
      <c r="F103" s="392" t="s">
        <v>250</v>
      </c>
      <c r="G103" s="393" t="s">
        <v>195</v>
      </c>
      <c r="H103" s="394">
        <v>100</v>
      </c>
      <c r="I103" s="392" t="s">
        <v>250</v>
      </c>
      <c r="J103" s="393" t="s">
        <v>195</v>
      </c>
      <c r="K103" s="394">
        <v>100</v>
      </c>
      <c r="L103" s="392" t="s">
        <v>250</v>
      </c>
      <c r="M103" s="393" t="s">
        <v>77</v>
      </c>
      <c r="N103" s="394">
        <v>100</v>
      </c>
    </row>
    <row r="104" spans="1:14" s="386" customFormat="1" x14ac:dyDescent="0.25">
      <c r="A104" s="397"/>
      <c r="B104" s="398"/>
      <c r="C104" s="452" t="s">
        <v>73</v>
      </c>
      <c r="D104" s="452"/>
      <c r="E104" s="399">
        <f>SUM(E97:E103)</f>
        <v>920</v>
      </c>
      <c r="F104" s="452" t="s">
        <v>73</v>
      </c>
      <c r="G104" s="452"/>
      <c r="H104" s="399">
        <f>SUM(H97:H103)</f>
        <v>1000</v>
      </c>
      <c r="I104" s="452" t="s">
        <v>73</v>
      </c>
      <c r="J104" s="452"/>
      <c r="K104" s="399">
        <f>SUM(K97:K103)</f>
        <v>1000</v>
      </c>
      <c r="L104" s="452" t="s">
        <v>73</v>
      </c>
      <c r="M104" s="452"/>
      <c r="N104" s="399">
        <f>SUM(N97:N103)</f>
        <v>920</v>
      </c>
    </row>
    <row r="105" spans="1:14" s="74" customFormat="1" x14ac:dyDescent="0.3">
      <c r="A105" s="390" t="s">
        <v>158</v>
      </c>
      <c r="B105" s="391">
        <v>50</v>
      </c>
      <c r="C105" s="392" t="s">
        <v>933</v>
      </c>
      <c r="D105" s="393" t="s">
        <v>214</v>
      </c>
      <c r="E105" s="394">
        <v>75</v>
      </c>
      <c r="F105" s="392" t="s">
        <v>933</v>
      </c>
      <c r="G105" s="393" t="s">
        <v>934</v>
      </c>
      <c r="H105" s="394">
        <v>75</v>
      </c>
      <c r="I105" s="392" t="s">
        <v>933</v>
      </c>
      <c r="J105" s="393" t="s">
        <v>214</v>
      </c>
      <c r="K105" s="394">
        <v>75</v>
      </c>
      <c r="L105" s="392" t="s">
        <v>933</v>
      </c>
      <c r="M105" s="393" t="s">
        <v>214</v>
      </c>
      <c r="N105" s="394">
        <v>75</v>
      </c>
    </row>
    <row r="106" spans="1:14" s="74" customFormat="1" ht="33" x14ac:dyDescent="0.3">
      <c r="A106" s="390" t="s">
        <v>833</v>
      </c>
      <c r="B106" s="391">
        <v>200</v>
      </c>
      <c r="C106" s="401"/>
      <c r="D106" s="393" t="s">
        <v>215</v>
      </c>
      <c r="E106" s="394">
        <v>200</v>
      </c>
      <c r="F106" s="401"/>
      <c r="G106" s="393" t="s">
        <v>222</v>
      </c>
      <c r="H106" s="394">
        <v>200</v>
      </c>
      <c r="I106" s="401"/>
      <c r="J106" s="393" t="s">
        <v>187</v>
      </c>
      <c r="K106" s="394">
        <v>200</v>
      </c>
      <c r="L106" s="401"/>
      <c r="M106" s="393" t="s">
        <v>215</v>
      </c>
      <c r="N106" s="394">
        <v>200</v>
      </c>
    </row>
    <row r="107" spans="1:14" s="74" customFormat="1" x14ac:dyDescent="0.3">
      <c r="A107" s="390" t="s">
        <v>807</v>
      </c>
      <c r="B107" s="391">
        <v>100</v>
      </c>
      <c r="C107" s="396" t="s">
        <v>250</v>
      </c>
      <c r="D107" s="393" t="s">
        <v>195</v>
      </c>
      <c r="E107" s="394">
        <v>150</v>
      </c>
      <c r="F107" s="396" t="s">
        <v>250</v>
      </c>
      <c r="G107" s="393" t="s">
        <v>86</v>
      </c>
      <c r="H107" s="394">
        <v>150</v>
      </c>
      <c r="I107" s="396" t="s">
        <v>250</v>
      </c>
      <c r="J107" s="393" t="s">
        <v>184</v>
      </c>
      <c r="K107" s="394">
        <v>150</v>
      </c>
      <c r="L107" s="396" t="s">
        <v>250</v>
      </c>
      <c r="M107" s="393" t="s">
        <v>195</v>
      </c>
      <c r="N107" s="394">
        <v>150</v>
      </c>
    </row>
    <row r="108" spans="1:14" s="386" customFormat="1" x14ac:dyDescent="0.25">
      <c r="A108" s="397"/>
      <c r="B108" s="398"/>
      <c r="C108" s="452" t="s">
        <v>106</v>
      </c>
      <c r="D108" s="452"/>
      <c r="E108" s="399">
        <f>SUM(E105:E107)</f>
        <v>425</v>
      </c>
      <c r="F108" s="452" t="s">
        <v>106</v>
      </c>
      <c r="G108" s="452"/>
      <c r="H108" s="399">
        <f>SUM(H105:H107)</f>
        <v>425</v>
      </c>
      <c r="I108" s="452" t="s">
        <v>106</v>
      </c>
      <c r="J108" s="452"/>
      <c r="K108" s="399">
        <f>SUM(K105:K107)</f>
        <v>425</v>
      </c>
      <c r="L108" s="452" t="s">
        <v>106</v>
      </c>
      <c r="M108" s="452"/>
      <c r="N108" s="399">
        <f>SUM(N105:N107)</f>
        <v>425</v>
      </c>
    </row>
    <row r="109" spans="1:14" s="386" customFormat="1" x14ac:dyDescent="0.25">
      <c r="A109" s="397"/>
      <c r="B109" s="398"/>
      <c r="C109" s="452" t="s">
        <v>935</v>
      </c>
      <c r="D109" s="452"/>
      <c r="E109" s="400">
        <f>E108+E104+E96</f>
        <v>1975</v>
      </c>
      <c r="F109" s="452" t="s">
        <v>935</v>
      </c>
      <c r="G109" s="452"/>
      <c r="H109" s="400">
        <f>H108+H104+H96</f>
        <v>2075</v>
      </c>
      <c r="I109" s="452" t="s">
        <v>935</v>
      </c>
      <c r="J109" s="452"/>
      <c r="K109" s="400">
        <f>K108+K104+K96</f>
        <v>2055</v>
      </c>
      <c r="L109" s="452" t="s">
        <v>935</v>
      </c>
      <c r="M109" s="452"/>
      <c r="N109" s="400">
        <f>N108+N104+N96</f>
        <v>1935</v>
      </c>
    </row>
    <row r="110" spans="1:14" s="395" customFormat="1" x14ac:dyDescent="0.25">
      <c r="A110" s="390" t="s">
        <v>796</v>
      </c>
      <c r="B110" s="391">
        <v>10</v>
      </c>
      <c r="C110" s="392" t="s">
        <v>245</v>
      </c>
      <c r="D110" s="393" t="s">
        <v>67</v>
      </c>
      <c r="E110" s="394">
        <v>10</v>
      </c>
      <c r="F110" s="392" t="s">
        <v>245</v>
      </c>
      <c r="G110" s="393" t="s">
        <v>67</v>
      </c>
      <c r="H110" s="394">
        <v>10</v>
      </c>
      <c r="I110" s="392" t="s">
        <v>245</v>
      </c>
      <c r="J110" s="393" t="s">
        <v>67</v>
      </c>
      <c r="K110" s="394">
        <v>10</v>
      </c>
      <c r="L110" s="392" t="s">
        <v>245</v>
      </c>
      <c r="M110" s="393" t="s">
        <v>67</v>
      </c>
      <c r="N110" s="394">
        <v>10</v>
      </c>
    </row>
    <row r="111" spans="1:14" s="395" customFormat="1" x14ac:dyDescent="0.25">
      <c r="A111" s="390" t="s">
        <v>796</v>
      </c>
      <c r="B111" s="391">
        <v>10</v>
      </c>
      <c r="C111" s="392" t="s">
        <v>246</v>
      </c>
      <c r="D111" s="393" t="s">
        <v>68</v>
      </c>
      <c r="E111" s="394">
        <v>15</v>
      </c>
      <c r="F111" s="392" t="s">
        <v>246</v>
      </c>
      <c r="G111" s="393" t="s">
        <v>68</v>
      </c>
      <c r="H111" s="394">
        <v>15</v>
      </c>
      <c r="I111" s="392" t="s">
        <v>246</v>
      </c>
      <c r="J111" s="393" t="s">
        <v>68</v>
      </c>
      <c r="K111" s="394">
        <v>15</v>
      </c>
      <c r="L111" s="392" t="s">
        <v>246</v>
      </c>
      <c r="M111" s="393" t="s">
        <v>68</v>
      </c>
      <c r="N111" s="394">
        <v>15</v>
      </c>
    </row>
    <row r="112" spans="1:14" s="74" customFormat="1" x14ac:dyDescent="0.3">
      <c r="A112" s="390" t="s">
        <v>153</v>
      </c>
      <c r="B112" s="391">
        <v>40</v>
      </c>
      <c r="C112" s="392" t="s">
        <v>247</v>
      </c>
      <c r="D112" s="393" t="s">
        <v>144</v>
      </c>
      <c r="E112" s="394">
        <v>40</v>
      </c>
      <c r="F112" s="392" t="s">
        <v>892</v>
      </c>
      <c r="G112" s="393" t="s">
        <v>893</v>
      </c>
      <c r="H112" s="394">
        <v>40</v>
      </c>
      <c r="I112" s="392" t="s">
        <v>247</v>
      </c>
      <c r="J112" s="393" t="s">
        <v>144</v>
      </c>
      <c r="K112" s="394">
        <v>40</v>
      </c>
      <c r="L112" s="392" t="s">
        <v>247</v>
      </c>
      <c r="M112" s="393" t="s">
        <v>144</v>
      </c>
      <c r="N112" s="394">
        <v>40</v>
      </c>
    </row>
    <row r="113" spans="1:14" s="74" customFormat="1" ht="49.5" x14ac:dyDescent="0.3">
      <c r="A113" s="390" t="s">
        <v>797</v>
      </c>
      <c r="B113" s="391">
        <v>200</v>
      </c>
      <c r="C113" s="392" t="s">
        <v>936</v>
      </c>
      <c r="D113" s="393" t="s">
        <v>167</v>
      </c>
      <c r="E113" s="394">
        <v>210</v>
      </c>
      <c r="F113" s="392" t="s">
        <v>798</v>
      </c>
      <c r="G113" s="393" t="s">
        <v>164</v>
      </c>
      <c r="H113" s="394">
        <v>220</v>
      </c>
      <c r="I113" s="392" t="s">
        <v>937</v>
      </c>
      <c r="J113" s="393" t="s">
        <v>938</v>
      </c>
      <c r="K113" s="394">
        <v>200</v>
      </c>
      <c r="L113" s="392" t="s">
        <v>936</v>
      </c>
      <c r="M113" s="393" t="s">
        <v>167</v>
      </c>
      <c r="N113" s="394">
        <v>210</v>
      </c>
    </row>
    <row r="114" spans="1:14" s="74" customFormat="1" ht="49.5" x14ac:dyDescent="0.3">
      <c r="A114" s="390" t="s">
        <v>802</v>
      </c>
      <c r="B114" s="391">
        <v>200</v>
      </c>
      <c r="C114" s="396" t="s">
        <v>803</v>
      </c>
      <c r="D114" s="393" t="s">
        <v>84</v>
      </c>
      <c r="E114" s="394">
        <v>200</v>
      </c>
      <c r="F114" s="396" t="s">
        <v>927</v>
      </c>
      <c r="G114" s="393" t="s">
        <v>13</v>
      </c>
      <c r="H114" s="394">
        <v>200</v>
      </c>
      <c r="I114" s="396" t="s">
        <v>804</v>
      </c>
      <c r="J114" s="393" t="s">
        <v>323</v>
      </c>
      <c r="K114" s="394">
        <v>200</v>
      </c>
      <c r="L114" s="396" t="s">
        <v>803</v>
      </c>
      <c r="M114" s="393" t="s">
        <v>84</v>
      </c>
      <c r="N114" s="394">
        <v>200</v>
      </c>
    </row>
    <row r="115" spans="1:14" s="74" customFormat="1" ht="49.5" x14ac:dyDescent="0.3">
      <c r="A115" s="390" t="s">
        <v>806</v>
      </c>
      <c r="B115" s="391">
        <v>30</v>
      </c>
      <c r="C115" s="396"/>
      <c r="D115" s="393" t="s">
        <v>188</v>
      </c>
      <c r="E115" s="394">
        <v>40</v>
      </c>
      <c r="F115" s="396"/>
      <c r="G115" s="393" t="s">
        <v>188</v>
      </c>
      <c r="H115" s="394">
        <v>40</v>
      </c>
      <c r="I115" s="396"/>
      <c r="J115" s="393" t="s">
        <v>188</v>
      </c>
      <c r="K115" s="394">
        <v>40</v>
      </c>
      <c r="L115" s="396"/>
      <c r="M115" s="393" t="s">
        <v>188</v>
      </c>
      <c r="N115" s="394">
        <v>40</v>
      </c>
    </row>
    <row r="116" spans="1:14" s="74" customFormat="1" x14ac:dyDescent="0.3">
      <c r="A116" s="390" t="s">
        <v>807</v>
      </c>
      <c r="B116" s="391">
        <v>100</v>
      </c>
      <c r="C116" s="392" t="s">
        <v>250</v>
      </c>
      <c r="D116" s="393" t="s">
        <v>77</v>
      </c>
      <c r="E116" s="394">
        <v>100</v>
      </c>
      <c r="F116" s="392" t="s">
        <v>250</v>
      </c>
      <c r="G116" s="393" t="s">
        <v>190</v>
      </c>
      <c r="H116" s="394">
        <v>100</v>
      </c>
      <c r="I116" s="392" t="s">
        <v>250</v>
      </c>
      <c r="J116" s="393" t="s">
        <v>195</v>
      </c>
      <c r="K116" s="394">
        <v>100</v>
      </c>
      <c r="L116" s="392" t="s">
        <v>250</v>
      </c>
      <c r="M116" s="393" t="s">
        <v>77</v>
      </c>
      <c r="N116" s="394">
        <v>100</v>
      </c>
    </row>
    <row r="117" spans="1:14" s="386" customFormat="1" x14ac:dyDescent="0.25">
      <c r="A117" s="397"/>
      <c r="B117" s="398"/>
      <c r="C117" s="452" t="s">
        <v>70</v>
      </c>
      <c r="D117" s="452"/>
      <c r="E117" s="399">
        <f>SUM(E110:E116)</f>
        <v>615</v>
      </c>
      <c r="F117" s="452" t="s">
        <v>70</v>
      </c>
      <c r="G117" s="452"/>
      <c r="H117" s="399">
        <f>SUM(H110:H116)</f>
        <v>625</v>
      </c>
      <c r="I117" s="452" t="s">
        <v>70</v>
      </c>
      <c r="J117" s="452"/>
      <c r="K117" s="399">
        <f>SUM(K110:K116)</f>
        <v>605</v>
      </c>
      <c r="L117" s="452" t="s">
        <v>70</v>
      </c>
      <c r="M117" s="452"/>
      <c r="N117" s="399">
        <f>SUM(N110:N116)</f>
        <v>615</v>
      </c>
    </row>
    <row r="118" spans="1:14" s="74" customFormat="1" ht="49.5" x14ac:dyDescent="0.3">
      <c r="A118" s="390" t="s">
        <v>808</v>
      </c>
      <c r="B118" s="391">
        <v>100</v>
      </c>
      <c r="C118" s="392" t="s">
        <v>881</v>
      </c>
      <c r="D118" s="393" t="s">
        <v>216</v>
      </c>
      <c r="E118" s="394">
        <v>100</v>
      </c>
      <c r="F118" s="392" t="s">
        <v>309</v>
      </c>
      <c r="G118" s="393" t="s">
        <v>233</v>
      </c>
      <c r="H118" s="394">
        <v>100</v>
      </c>
      <c r="I118" s="392" t="s">
        <v>939</v>
      </c>
      <c r="J118" s="393" t="s">
        <v>223</v>
      </c>
      <c r="K118" s="394">
        <v>100</v>
      </c>
      <c r="L118" s="392" t="s">
        <v>881</v>
      </c>
      <c r="M118" s="393" t="s">
        <v>216</v>
      </c>
      <c r="N118" s="394">
        <v>100</v>
      </c>
    </row>
    <row r="119" spans="1:14" s="74" customFormat="1" ht="66" x14ac:dyDescent="0.3">
      <c r="A119" s="390" t="s">
        <v>848</v>
      </c>
      <c r="B119" s="391">
        <v>250</v>
      </c>
      <c r="C119" s="396" t="s">
        <v>940</v>
      </c>
      <c r="D119" s="393" t="s">
        <v>490</v>
      </c>
      <c r="E119" s="394">
        <v>265</v>
      </c>
      <c r="F119" s="396" t="s">
        <v>941</v>
      </c>
      <c r="G119" s="393" t="s">
        <v>942</v>
      </c>
      <c r="H119" s="394">
        <v>250</v>
      </c>
      <c r="I119" s="396" t="s">
        <v>943</v>
      </c>
      <c r="J119" s="393" t="s">
        <v>944</v>
      </c>
      <c r="K119" s="394">
        <v>250</v>
      </c>
      <c r="L119" s="396" t="s">
        <v>940</v>
      </c>
      <c r="M119" s="393" t="s">
        <v>490</v>
      </c>
      <c r="N119" s="394">
        <v>265</v>
      </c>
    </row>
    <row r="120" spans="1:14" s="74" customFormat="1" ht="33" x14ac:dyDescent="0.3">
      <c r="A120" s="390" t="s">
        <v>945</v>
      </c>
      <c r="B120" s="391">
        <v>100</v>
      </c>
      <c r="C120" s="396" t="s">
        <v>946</v>
      </c>
      <c r="D120" s="393" t="s">
        <v>491</v>
      </c>
      <c r="E120" s="394">
        <v>130</v>
      </c>
      <c r="F120" s="396" t="s">
        <v>948</v>
      </c>
      <c r="G120" s="393" t="s">
        <v>949</v>
      </c>
      <c r="H120" s="394">
        <v>120</v>
      </c>
      <c r="I120" s="396" t="s">
        <v>950</v>
      </c>
      <c r="J120" s="393" t="s">
        <v>1088</v>
      </c>
      <c r="K120" s="394">
        <v>100</v>
      </c>
      <c r="L120" s="396" t="s">
        <v>946</v>
      </c>
      <c r="M120" s="393" t="s">
        <v>491</v>
      </c>
      <c r="N120" s="394">
        <v>130</v>
      </c>
    </row>
    <row r="121" spans="1:14" s="74" customFormat="1" ht="33" x14ac:dyDescent="0.3">
      <c r="A121" s="390" t="s">
        <v>821</v>
      </c>
      <c r="B121" s="391">
        <v>180</v>
      </c>
      <c r="C121" s="392" t="s">
        <v>822</v>
      </c>
      <c r="D121" s="393" t="s">
        <v>71</v>
      </c>
      <c r="E121" s="394">
        <v>180</v>
      </c>
      <c r="F121" s="392" t="s">
        <v>951</v>
      </c>
      <c r="G121" s="393" t="s">
        <v>952</v>
      </c>
      <c r="H121" s="394">
        <v>180</v>
      </c>
      <c r="I121" s="392" t="s">
        <v>823</v>
      </c>
      <c r="J121" s="393" t="s">
        <v>219</v>
      </c>
      <c r="K121" s="394">
        <v>180</v>
      </c>
      <c r="L121" s="392" t="s">
        <v>822</v>
      </c>
      <c r="M121" s="393" t="s">
        <v>71</v>
      </c>
      <c r="N121" s="394">
        <v>180</v>
      </c>
    </row>
    <row r="122" spans="1:14" s="74" customFormat="1" ht="66" x14ac:dyDescent="0.3">
      <c r="A122" s="390" t="s">
        <v>826</v>
      </c>
      <c r="B122" s="391">
        <v>200</v>
      </c>
      <c r="C122" s="396" t="s">
        <v>914</v>
      </c>
      <c r="D122" s="393" t="s">
        <v>85</v>
      </c>
      <c r="E122" s="394">
        <v>200</v>
      </c>
      <c r="F122" s="396" t="s">
        <v>828</v>
      </c>
      <c r="G122" s="393" t="s">
        <v>88</v>
      </c>
      <c r="H122" s="394">
        <v>200</v>
      </c>
      <c r="I122" s="392" t="s">
        <v>828</v>
      </c>
      <c r="J122" s="393" t="s">
        <v>178</v>
      </c>
      <c r="K122" s="394">
        <v>200</v>
      </c>
      <c r="L122" s="396" t="s">
        <v>914</v>
      </c>
      <c r="M122" s="393" t="s">
        <v>85</v>
      </c>
      <c r="N122" s="394">
        <v>200</v>
      </c>
    </row>
    <row r="123" spans="1:14" s="74" customFormat="1" ht="49.5" x14ac:dyDescent="0.3">
      <c r="A123" s="390" t="s">
        <v>806</v>
      </c>
      <c r="B123" s="391">
        <v>20</v>
      </c>
      <c r="C123" s="396"/>
      <c r="D123" s="393" t="s">
        <v>188</v>
      </c>
      <c r="E123" s="394">
        <v>20</v>
      </c>
      <c r="F123" s="396"/>
      <c r="G123" s="393" t="s">
        <v>188</v>
      </c>
      <c r="H123" s="394">
        <v>20</v>
      </c>
      <c r="I123" s="396"/>
      <c r="J123" s="393" t="s">
        <v>188</v>
      </c>
      <c r="K123" s="394">
        <v>20</v>
      </c>
      <c r="L123" s="396"/>
      <c r="M123" s="393" t="s">
        <v>188</v>
      </c>
      <c r="N123" s="394">
        <v>20</v>
      </c>
    </row>
    <row r="124" spans="1:14" s="74" customFormat="1" ht="33" x14ac:dyDescent="0.3">
      <c r="A124" s="390" t="s">
        <v>830</v>
      </c>
      <c r="B124" s="391">
        <v>40</v>
      </c>
      <c r="C124" s="396"/>
      <c r="D124" s="393" t="s">
        <v>194</v>
      </c>
      <c r="E124" s="394">
        <v>50</v>
      </c>
      <c r="F124" s="396"/>
      <c r="G124" s="393" t="s">
        <v>194</v>
      </c>
      <c r="H124" s="394">
        <v>50</v>
      </c>
      <c r="I124" s="396"/>
      <c r="J124" s="393" t="s">
        <v>194</v>
      </c>
      <c r="K124" s="394">
        <v>50</v>
      </c>
      <c r="L124" s="396"/>
      <c r="M124" s="393" t="s">
        <v>194</v>
      </c>
      <c r="N124" s="394">
        <v>50</v>
      </c>
    </row>
    <row r="125" spans="1:14" s="74" customFormat="1" x14ac:dyDescent="0.3">
      <c r="A125" s="390" t="s">
        <v>807</v>
      </c>
      <c r="B125" s="391">
        <v>100</v>
      </c>
      <c r="C125" s="392" t="s">
        <v>250</v>
      </c>
      <c r="D125" s="393" t="s">
        <v>69</v>
      </c>
      <c r="E125" s="394">
        <v>100</v>
      </c>
      <c r="F125" s="392" t="s">
        <v>250</v>
      </c>
      <c r="G125" s="393" t="s">
        <v>77</v>
      </c>
      <c r="H125" s="394">
        <v>100</v>
      </c>
      <c r="I125" s="392" t="s">
        <v>250</v>
      </c>
      <c r="J125" s="393" t="s">
        <v>859</v>
      </c>
      <c r="K125" s="394">
        <v>100</v>
      </c>
      <c r="L125" s="392" t="s">
        <v>250</v>
      </c>
      <c r="M125" s="393" t="s">
        <v>69</v>
      </c>
      <c r="N125" s="394">
        <v>100</v>
      </c>
    </row>
    <row r="126" spans="1:14" s="386" customFormat="1" x14ac:dyDescent="0.25">
      <c r="A126" s="397"/>
      <c r="B126" s="398"/>
      <c r="C126" s="452" t="s">
        <v>73</v>
      </c>
      <c r="D126" s="452"/>
      <c r="E126" s="399">
        <f>SUM(E118:E125)</f>
        <v>1045</v>
      </c>
      <c r="F126" s="452" t="s">
        <v>73</v>
      </c>
      <c r="G126" s="452"/>
      <c r="H126" s="399">
        <f>SUM(H118:H125)</f>
        <v>1020</v>
      </c>
      <c r="I126" s="452" t="s">
        <v>73</v>
      </c>
      <c r="J126" s="452"/>
      <c r="K126" s="399">
        <f>SUM(K118:K125)</f>
        <v>1000</v>
      </c>
      <c r="L126" s="452" t="s">
        <v>73</v>
      </c>
      <c r="M126" s="452"/>
      <c r="N126" s="399">
        <f>SUM(N118:N125)</f>
        <v>1045</v>
      </c>
    </row>
    <row r="127" spans="1:14" s="74" customFormat="1" x14ac:dyDescent="0.3">
      <c r="A127" s="390" t="s">
        <v>860</v>
      </c>
      <c r="B127" s="391">
        <v>50</v>
      </c>
      <c r="C127" s="392" t="s">
        <v>862</v>
      </c>
      <c r="D127" s="393" t="s">
        <v>217</v>
      </c>
      <c r="E127" s="394">
        <v>80</v>
      </c>
      <c r="F127" s="392" t="s">
        <v>915</v>
      </c>
      <c r="G127" s="393" t="s">
        <v>209</v>
      </c>
      <c r="H127" s="394">
        <v>75</v>
      </c>
      <c r="I127" s="402" t="s">
        <v>861</v>
      </c>
      <c r="J127" s="403" t="s">
        <v>202</v>
      </c>
      <c r="K127" s="404">
        <v>75</v>
      </c>
      <c r="L127" s="392" t="s">
        <v>862</v>
      </c>
      <c r="M127" s="393" t="s">
        <v>217</v>
      </c>
      <c r="N127" s="394">
        <v>80</v>
      </c>
    </row>
    <row r="128" spans="1:14" s="74" customFormat="1" ht="49.5" x14ac:dyDescent="0.3">
      <c r="A128" s="390" t="s">
        <v>802</v>
      </c>
      <c r="B128" s="391">
        <v>200</v>
      </c>
      <c r="C128" s="392" t="s">
        <v>803</v>
      </c>
      <c r="D128" s="393" t="s">
        <v>12</v>
      </c>
      <c r="E128" s="394">
        <v>200</v>
      </c>
      <c r="F128" s="392" t="s">
        <v>804</v>
      </c>
      <c r="G128" s="393" t="s">
        <v>323</v>
      </c>
      <c r="H128" s="394">
        <v>200</v>
      </c>
      <c r="I128" s="392" t="s">
        <v>803</v>
      </c>
      <c r="J128" s="393" t="s">
        <v>12</v>
      </c>
      <c r="K128" s="394">
        <v>200</v>
      </c>
      <c r="L128" s="392" t="s">
        <v>803</v>
      </c>
      <c r="M128" s="393" t="s">
        <v>12</v>
      </c>
      <c r="N128" s="394">
        <v>200</v>
      </c>
    </row>
    <row r="129" spans="1:14" s="74" customFormat="1" x14ac:dyDescent="0.3">
      <c r="A129" s="390" t="s">
        <v>807</v>
      </c>
      <c r="B129" s="391">
        <v>100</v>
      </c>
      <c r="C129" s="392" t="s">
        <v>250</v>
      </c>
      <c r="D129" s="393" t="s">
        <v>69</v>
      </c>
      <c r="E129" s="394">
        <v>100</v>
      </c>
      <c r="F129" s="392" t="s">
        <v>250</v>
      </c>
      <c r="G129" s="393" t="s">
        <v>195</v>
      </c>
      <c r="H129" s="394">
        <v>100</v>
      </c>
      <c r="I129" s="392" t="s">
        <v>250</v>
      </c>
      <c r="J129" s="393" t="s">
        <v>77</v>
      </c>
      <c r="K129" s="394">
        <v>100</v>
      </c>
      <c r="L129" s="392" t="s">
        <v>250</v>
      </c>
      <c r="M129" s="393" t="s">
        <v>69</v>
      </c>
      <c r="N129" s="394">
        <v>100</v>
      </c>
    </row>
    <row r="130" spans="1:14" s="386" customFormat="1" x14ac:dyDescent="0.25">
      <c r="A130" s="397"/>
      <c r="B130" s="398"/>
      <c r="C130" s="452" t="s">
        <v>106</v>
      </c>
      <c r="D130" s="452"/>
      <c r="E130" s="399">
        <f>SUM(E127:E129)</f>
        <v>380</v>
      </c>
      <c r="F130" s="452" t="s">
        <v>106</v>
      </c>
      <c r="G130" s="452"/>
      <c r="H130" s="399">
        <f>SUM(H127:H129)</f>
        <v>375</v>
      </c>
      <c r="I130" s="452" t="s">
        <v>106</v>
      </c>
      <c r="J130" s="452"/>
      <c r="K130" s="399">
        <f>SUM(K127:K129)</f>
        <v>375</v>
      </c>
      <c r="L130" s="452" t="s">
        <v>106</v>
      </c>
      <c r="M130" s="452"/>
      <c r="N130" s="399">
        <f>SUM(N127:N129)</f>
        <v>380</v>
      </c>
    </row>
    <row r="131" spans="1:14" s="386" customFormat="1" x14ac:dyDescent="0.25">
      <c r="A131" s="397"/>
      <c r="B131" s="398"/>
      <c r="C131" s="452" t="s">
        <v>953</v>
      </c>
      <c r="D131" s="452"/>
      <c r="E131" s="400">
        <f>E130+E126+E117</f>
        <v>2040</v>
      </c>
      <c r="F131" s="452" t="s">
        <v>953</v>
      </c>
      <c r="G131" s="452"/>
      <c r="H131" s="400">
        <f>H130+H126+H117</f>
        <v>2020</v>
      </c>
      <c r="I131" s="452" t="s">
        <v>953</v>
      </c>
      <c r="J131" s="452"/>
      <c r="K131" s="400">
        <f>K130+K126+K117</f>
        <v>1980</v>
      </c>
      <c r="L131" s="452" t="s">
        <v>953</v>
      </c>
      <c r="M131" s="452"/>
      <c r="N131" s="400">
        <f>N130+N126+N117</f>
        <v>2040</v>
      </c>
    </row>
    <row r="132" spans="1:14" s="74" customFormat="1" x14ac:dyDescent="0.3">
      <c r="A132" s="390" t="s">
        <v>796</v>
      </c>
      <c r="B132" s="391">
        <v>10</v>
      </c>
      <c r="C132" s="392" t="s">
        <v>245</v>
      </c>
      <c r="D132" s="393" t="s">
        <v>67</v>
      </c>
      <c r="E132" s="394">
        <v>10</v>
      </c>
      <c r="F132" s="392" t="s">
        <v>245</v>
      </c>
      <c r="G132" s="393" t="s">
        <v>67</v>
      </c>
      <c r="H132" s="394">
        <v>10</v>
      </c>
      <c r="I132" s="392" t="s">
        <v>245</v>
      </c>
      <c r="J132" s="393" t="s">
        <v>67</v>
      </c>
      <c r="K132" s="394">
        <v>10</v>
      </c>
      <c r="L132" s="392" t="s">
        <v>245</v>
      </c>
      <c r="M132" s="393" t="s">
        <v>67</v>
      </c>
      <c r="N132" s="394">
        <v>10</v>
      </c>
    </row>
    <row r="133" spans="1:14" s="74" customFormat="1" ht="33" x14ac:dyDescent="0.3">
      <c r="A133" s="390" t="s">
        <v>835</v>
      </c>
      <c r="B133" s="391">
        <v>200</v>
      </c>
      <c r="C133" s="396" t="s">
        <v>836</v>
      </c>
      <c r="D133" s="393" t="s">
        <v>492</v>
      </c>
      <c r="E133" s="394">
        <v>230</v>
      </c>
      <c r="F133" s="392" t="s">
        <v>839</v>
      </c>
      <c r="G133" s="393" t="s">
        <v>1078</v>
      </c>
      <c r="H133" s="394">
        <v>200</v>
      </c>
      <c r="I133" s="392" t="s">
        <v>838</v>
      </c>
      <c r="J133" s="393" t="s">
        <v>239</v>
      </c>
      <c r="K133" s="394">
        <v>230</v>
      </c>
      <c r="L133" s="396" t="s">
        <v>836</v>
      </c>
      <c r="M133" s="393" t="s">
        <v>954</v>
      </c>
      <c r="N133" s="394">
        <v>180</v>
      </c>
    </row>
    <row r="134" spans="1:14" s="74" customFormat="1" ht="49.5" x14ac:dyDescent="0.3">
      <c r="A134" s="390" t="s">
        <v>802</v>
      </c>
      <c r="B134" s="391">
        <v>200</v>
      </c>
      <c r="C134" s="392" t="s">
        <v>955</v>
      </c>
      <c r="D134" s="393" t="s">
        <v>36</v>
      </c>
      <c r="E134" s="394">
        <v>200</v>
      </c>
      <c r="F134" s="392" t="s">
        <v>863</v>
      </c>
      <c r="G134" s="393" t="s">
        <v>928</v>
      </c>
      <c r="H134" s="394">
        <v>200</v>
      </c>
      <c r="I134" s="392" t="s">
        <v>955</v>
      </c>
      <c r="J134" s="393" t="s">
        <v>36</v>
      </c>
      <c r="K134" s="394">
        <v>200</v>
      </c>
      <c r="L134" s="392" t="s">
        <v>955</v>
      </c>
      <c r="M134" s="393" t="s">
        <v>36</v>
      </c>
      <c r="N134" s="394">
        <v>200</v>
      </c>
    </row>
    <row r="135" spans="1:14" s="74" customFormat="1" x14ac:dyDescent="0.3">
      <c r="A135" s="390" t="s">
        <v>158</v>
      </c>
      <c r="B135" s="391">
        <v>50</v>
      </c>
      <c r="C135" s="396"/>
      <c r="D135" s="393" t="s">
        <v>44</v>
      </c>
      <c r="E135" s="394">
        <v>50</v>
      </c>
      <c r="F135" s="396"/>
      <c r="G135" s="393" t="s">
        <v>197</v>
      </c>
      <c r="H135" s="394">
        <v>50</v>
      </c>
      <c r="I135" s="396"/>
      <c r="J135" s="393" t="s">
        <v>240</v>
      </c>
      <c r="K135" s="394">
        <v>50</v>
      </c>
      <c r="L135" s="396"/>
      <c r="M135" s="393" t="s">
        <v>44</v>
      </c>
      <c r="N135" s="394">
        <v>50</v>
      </c>
    </row>
    <row r="136" spans="1:14" s="74" customFormat="1" x14ac:dyDescent="0.3">
      <c r="A136" s="390" t="s">
        <v>807</v>
      </c>
      <c r="B136" s="391">
        <v>100</v>
      </c>
      <c r="C136" s="396" t="s">
        <v>250</v>
      </c>
      <c r="D136" s="393" t="s">
        <v>69</v>
      </c>
      <c r="E136" s="394">
        <v>100</v>
      </c>
      <c r="F136" s="396" t="s">
        <v>250</v>
      </c>
      <c r="G136" s="393" t="s">
        <v>190</v>
      </c>
      <c r="H136" s="394">
        <v>100</v>
      </c>
      <c r="I136" s="396" t="s">
        <v>250</v>
      </c>
      <c r="J136" s="393" t="s">
        <v>77</v>
      </c>
      <c r="K136" s="394">
        <v>100</v>
      </c>
      <c r="L136" s="396" t="s">
        <v>250</v>
      </c>
      <c r="M136" s="393" t="s">
        <v>69</v>
      </c>
      <c r="N136" s="394">
        <v>100</v>
      </c>
    </row>
    <row r="137" spans="1:14" s="386" customFormat="1" x14ac:dyDescent="0.25">
      <c r="A137" s="397"/>
      <c r="B137" s="398"/>
      <c r="C137" s="452" t="s">
        <v>70</v>
      </c>
      <c r="D137" s="452"/>
      <c r="E137" s="399">
        <f>SUM(E132:E136)</f>
        <v>590</v>
      </c>
      <c r="F137" s="452" t="s">
        <v>70</v>
      </c>
      <c r="G137" s="452"/>
      <c r="H137" s="399">
        <f>SUM(H132:H136)</f>
        <v>560</v>
      </c>
      <c r="I137" s="452" t="s">
        <v>70</v>
      </c>
      <c r="J137" s="452"/>
      <c r="K137" s="399">
        <f>SUM(K132:K136)</f>
        <v>590</v>
      </c>
      <c r="L137" s="452" t="s">
        <v>70</v>
      </c>
      <c r="M137" s="452"/>
      <c r="N137" s="399">
        <f>SUM(N132:N136)</f>
        <v>540</v>
      </c>
    </row>
    <row r="138" spans="1:14" s="74" customFormat="1" ht="49.5" x14ac:dyDescent="0.3">
      <c r="A138" s="390" t="s">
        <v>808</v>
      </c>
      <c r="B138" s="391">
        <v>100</v>
      </c>
      <c r="C138" s="392" t="s">
        <v>956</v>
      </c>
      <c r="D138" s="393" t="s">
        <v>237</v>
      </c>
      <c r="E138" s="394">
        <v>100</v>
      </c>
      <c r="F138" s="392" t="s">
        <v>842</v>
      </c>
      <c r="G138" s="393" t="s">
        <v>200</v>
      </c>
      <c r="H138" s="394">
        <v>100</v>
      </c>
      <c r="I138" s="392" t="s">
        <v>957</v>
      </c>
      <c r="J138" s="393" t="s">
        <v>230</v>
      </c>
      <c r="K138" s="394">
        <v>100</v>
      </c>
      <c r="L138" s="392" t="s">
        <v>770</v>
      </c>
      <c r="M138" s="393" t="s">
        <v>771</v>
      </c>
      <c r="N138" s="394">
        <v>100</v>
      </c>
    </row>
    <row r="139" spans="1:14" s="74" customFormat="1" ht="33" x14ac:dyDescent="0.3">
      <c r="A139" s="390" t="s">
        <v>811</v>
      </c>
      <c r="B139" s="391">
        <v>250</v>
      </c>
      <c r="C139" s="396" t="s">
        <v>958</v>
      </c>
      <c r="D139" s="393" t="s">
        <v>453</v>
      </c>
      <c r="E139" s="394">
        <v>270</v>
      </c>
      <c r="F139" s="396" t="s">
        <v>881</v>
      </c>
      <c r="G139" s="393" t="s">
        <v>882</v>
      </c>
      <c r="H139" s="394">
        <v>250</v>
      </c>
      <c r="I139" s="396" t="s">
        <v>930</v>
      </c>
      <c r="J139" s="393" t="s">
        <v>321</v>
      </c>
      <c r="K139" s="394">
        <v>250</v>
      </c>
      <c r="L139" s="396" t="s">
        <v>958</v>
      </c>
      <c r="M139" s="393" t="s">
        <v>453</v>
      </c>
      <c r="N139" s="394">
        <v>270</v>
      </c>
    </row>
    <row r="140" spans="1:14" s="74" customFormat="1" ht="33" x14ac:dyDescent="0.3">
      <c r="A140" s="390" t="s">
        <v>959</v>
      </c>
      <c r="B140" s="391">
        <v>280</v>
      </c>
      <c r="C140" s="396" t="s">
        <v>960</v>
      </c>
      <c r="D140" s="393" t="s">
        <v>427</v>
      </c>
      <c r="E140" s="394">
        <v>280</v>
      </c>
      <c r="F140" s="396" t="s">
        <v>960</v>
      </c>
      <c r="G140" s="393" t="s">
        <v>322</v>
      </c>
      <c r="H140" s="394">
        <v>280</v>
      </c>
      <c r="I140" s="396" t="s">
        <v>960</v>
      </c>
      <c r="J140" s="393" t="s">
        <v>322</v>
      </c>
      <c r="K140" s="394">
        <v>280</v>
      </c>
      <c r="L140" s="396" t="s">
        <v>960</v>
      </c>
      <c r="M140" s="393" t="s">
        <v>427</v>
      </c>
      <c r="N140" s="394">
        <v>280</v>
      </c>
    </row>
    <row r="141" spans="1:14" s="74" customFormat="1" ht="66" x14ac:dyDescent="0.3">
      <c r="A141" s="390" t="s">
        <v>826</v>
      </c>
      <c r="B141" s="391">
        <v>200</v>
      </c>
      <c r="C141" s="407" t="s">
        <v>829</v>
      </c>
      <c r="D141" s="393" t="s">
        <v>87</v>
      </c>
      <c r="E141" s="394">
        <v>200</v>
      </c>
      <c r="F141" s="407" t="s">
        <v>827</v>
      </c>
      <c r="G141" s="393" t="s">
        <v>72</v>
      </c>
      <c r="H141" s="394">
        <v>200</v>
      </c>
      <c r="I141" s="407" t="s">
        <v>961</v>
      </c>
      <c r="J141" s="393" t="s">
        <v>962</v>
      </c>
      <c r="K141" s="394">
        <v>200</v>
      </c>
      <c r="L141" s="407" t="s">
        <v>829</v>
      </c>
      <c r="M141" s="393" t="s">
        <v>87</v>
      </c>
      <c r="N141" s="394">
        <v>200</v>
      </c>
    </row>
    <row r="142" spans="1:14" s="74" customFormat="1" ht="49.5" x14ac:dyDescent="0.3">
      <c r="A142" s="390" t="s">
        <v>806</v>
      </c>
      <c r="B142" s="391">
        <v>20</v>
      </c>
      <c r="C142" s="396"/>
      <c r="D142" s="393" t="s">
        <v>188</v>
      </c>
      <c r="E142" s="394">
        <v>20</v>
      </c>
      <c r="F142" s="396"/>
      <c r="G142" s="393" t="s">
        <v>188</v>
      </c>
      <c r="H142" s="394">
        <v>20</v>
      </c>
      <c r="I142" s="396"/>
      <c r="J142" s="393" t="s">
        <v>188</v>
      </c>
      <c r="K142" s="394">
        <v>20</v>
      </c>
      <c r="L142" s="396"/>
      <c r="M142" s="393" t="s">
        <v>188</v>
      </c>
      <c r="N142" s="394">
        <v>20</v>
      </c>
    </row>
    <row r="143" spans="1:14" s="74" customFormat="1" ht="33" x14ac:dyDescent="0.3">
      <c r="A143" s="390" t="s">
        <v>830</v>
      </c>
      <c r="B143" s="391">
        <v>40</v>
      </c>
      <c r="C143" s="396"/>
      <c r="D143" s="393" t="s">
        <v>194</v>
      </c>
      <c r="E143" s="394">
        <v>50</v>
      </c>
      <c r="F143" s="396"/>
      <c r="G143" s="393" t="s">
        <v>194</v>
      </c>
      <c r="H143" s="394">
        <v>50</v>
      </c>
      <c r="I143" s="396"/>
      <c r="J143" s="393" t="s">
        <v>194</v>
      </c>
      <c r="K143" s="394">
        <v>50</v>
      </c>
      <c r="L143" s="396"/>
      <c r="M143" s="393" t="s">
        <v>194</v>
      </c>
      <c r="N143" s="394">
        <v>50</v>
      </c>
    </row>
    <row r="144" spans="1:14" s="74" customFormat="1" x14ac:dyDescent="0.3">
      <c r="A144" s="390" t="s">
        <v>807</v>
      </c>
      <c r="B144" s="391">
        <v>100</v>
      </c>
      <c r="C144" s="392" t="s">
        <v>250</v>
      </c>
      <c r="D144" s="393" t="s">
        <v>77</v>
      </c>
      <c r="E144" s="394">
        <v>100</v>
      </c>
      <c r="F144" s="392" t="s">
        <v>250</v>
      </c>
      <c r="G144" s="393" t="s">
        <v>69</v>
      </c>
      <c r="H144" s="394">
        <v>100</v>
      </c>
      <c r="I144" s="392" t="s">
        <v>250</v>
      </c>
      <c r="J144" s="393" t="s">
        <v>86</v>
      </c>
      <c r="K144" s="394">
        <v>100</v>
      </c>
      <c r="L144" s="392" t="s">
        <v>250</v>
      </c>
      <c r="M144" s="393" t="s">
        <v>77</v>
      </c>
      <c r="N144" s="394">
        <v>100</v>
      </c>
    </row>
    <row r="145" spans="1:14" s="386" customFormat="1" x14ac:dyDescent="0.25">
      <c r="A145" s="397"/>
      <c r="B145" s="398"/>
      <c r="C145" s="452" t="s">
        <v>73</v>
      </c>
      <c r="D145" s="452"/>
      <c r="E145" s="399">
        <f>SUM(E138:E144)</f>
        <v>1020</v>
      </c>
      <c r="F145" s="452" t="s">
        <v>73</v>
      </c>
      <c r="G145" s="452"/>
      <c r="H145" s="399">
        <f>SUM(H138:H144)</f>
        <v>1000</v>
      </c>
      <c r="I145" s="452" t="s">
        <v>73</v>
      </c>
      <c r="J145" s="452"/>
      <c r="K145" s="399">
        <f>SUM(K138:K144)</f>
        <v>1000</v>
      </c>
      <c r="L145" s="452" t="s">
        <v>73</v>
      </c>
      <c r="M145" s="452"/>
      <c r="N145" s="399">
        <f>SUM(N138:N144)</f>
        <v>1020</v>
      </c>
    </row>
    <row r="146" spans="1:14" s="74" customFormat="1" x14ac:dyDescent="0.3">
      <c r="A146" s="390" t="s">
        <v>158</v>
      </c>
      <c r="B146" s="391">
        <v>50</v>
      </c>
      <c r="C146" s="396" t="s">
        <v>255</v>
      </c>
      <c r="D146" s="393" t="s">
        <v>221</v>
      </c>
      <c r="E146" s="394">
        <v>100</v>
      </c>
      <c r="F146" s="396" t="s">
        <v>963</v>
      </c>
      <c r="G146" s="393" t="s">
        <v>964</v>
      </c>
      <c r="H146" s="394">
        <v>100</v>
      </c>
      <c r="I146" s="396" t="s">
        <v>255</v>
      </c>
      <c r="J146" s="393" t="s">
        <v>196</v>
      </c>
      <c r="K146" s="394">
        <v>100</v>
      </c>
      <c r="L146" s="396" t="s">
        <v>255</v>
      </c>
      <c r="M146" s="393" t="s">
        <v>221</v>
      </c>
      <c r="N146" s="394">
        <v>100</v>
      </c>
    </row>
    <row r="147" spans="1:14" s="74" customFormat="1" ht="33" x14ac:dyDescent="0.3">
      <c r="A147" s="390" t="s">
        <v>833</v>
      </c>
      <c r="B147" s="391">
        <v>200</v>
      </c>
      <c r="C147" s="408"/>
      <c r="D147" s="393" t="s">
        <v>222</v>
      </c>
      <c r="E147" s="394">
        <v>200</v>
      </c>
      <c r="F147" s="408"/>
      <c r="G147" s="393" t="s">
        <v>215</v>
      </c>
      <c r="H147" s="394">
        <v>200</v>
      </c>
      <c r="I147" s="408"/>
      <c r="J147" s="393" t="s">
        <v>965</v>
      </c>
      <c r="K147" s="394">
        <v>200</v>
      </c>
      <c r="L147" s="408"/>
      <c r="M147" s="393" t="s">
        <v>222</v>
      </c>
      <c r="N147" s="394">
        <v>200</v>
      </c>
    </row>
    <row r="148" spans="1:14" s="74" customFormat="1" x14ac:dyDescent="0.3">
      <c r="A148" s="390" t="s">
        <v>807</v>
      </c>
      <c r="B148" s="391">
        <v>100</v>
      </c>
      <c r="C148" s="396" t="s">
        <v>250</v>
      </c>
      <c r="D148" s="393" t="s">
        <v>190</v>
      </c>
      <c r="E148" s="394">
        <v>100</v>
      </c>
      <c r="F148" s="396" t="s">
        <v>250</v>
      </c>
      <c r="G148" s="393" t="s">
        <v>77</v>
      </c>
      <c r="H148" s="394">
        <v>100</v>
      </c>
      <c r="I148" s="396" t="s">
        <v>250</v>
      </c>
      <c r="J148" s="393" t="s">
        <v>69</v>
      </c>
      <c r="K148" s="394">
        <v>100</v>
      </c>
      <c r="L148" s="396" t="s">
        <v>250</v>
      </c>
      <c r="M148" s="393" t="s">
        <v>190</v>
      </c>
      <c r="N148" s="394">
        <v>100</v>
      </c>
    </row>
    <row r="149" spans="1:14" s="386" customFormat="1" x14ac:dyDescent="0.25">
      <c r="A149" s="397"/>
      <c r="B149" s="398"/>
      <c r="C149" s="452" t="s">
        <v>106</v>
      </c>
      <c r="D149" s="452"/>
      <c r="E149" s="399">
        <f>SUM(E146:E148)</f>
        <v>400</v>
      </c>
      <c r="F149" s="452" t="s">
        <v>106</v>
      </c>
      <c r="G149" s="452"/>
      <c r="H149" s="399">
        <f>SUM(H146:H148)</f>
        <v>400</v>
      </c>
      <c r="I149" s="452" t="s">
        <v>106</v>
      </c>
      <c r="J149" s="452"/>
      <c r="K149" s="399">
        <f>SUM(K146:K148)</f>
        <v>400</v>
      </c>
      <c r="L149" s="452" t="s">
        <v>106</v>
      </c>
      <c r="M149" s="452"/>
      <c r="N149" s="399">
        <f>SUM(N146:N148)</f>
        <v>400</v>
      </c>
    </row>
    <row r="150" spans="1:14" s="386" customFormat="1" x14ac:dyDescent="0.25">
      <c r="A150" s="397"/>
      <c r="B150" s="398"/>
      <c r="C150" s="452" t="s">
        <v>966</v>
      </c>
      <c r="D150" s="452"/>
      <c r="E150" s="400">
        <f>E137+E145+E149</f>
        <v>2010</v>
      </c>
      <c r="F150" s="452" t="s">
        <v>966</v>
      </c>
      <c r="G150" s="452"/>
      <c r="H150" s="400">
        <f>H137+H145+H149</f>
        <v>1960</v>
      </c>
      <c r="I150" s="452" t="s">
        <v>966</v>
      </c>
      <c r="J150" s="452"/>
      <c r="K150" s="400">
        <f>K137+K145+K149</f>
        <v>1990</v>
      </c>
      <c r="L150" s="452" t="s">
        <v>966</v>
      </c>
      <c r="M150" s="452"/>
      <c r="N150" s="400">
        <f>N137+N145+N149</f>
        <v>1960</v>
      </c>
    </row>
    <row r="151" spans="1:14" s="395" customFormat="1" x14ac:dyDescent="0.25">
      <c r="A151" s="390" t="s">
        <v>796</v>
      </c>
      <c r="B151" s="391">
        <v>10</v>
      </c>
      <c r="C151" s="392" t="s">
        <v>245</v>
      </c>
      <c r="D151" s="393" t="s">
        <v>67</v>
      </c>
      <c r="E151" s="394">
        <v>10</v>
      </c>
      <c r="F151" s="392" t="s">
        <v>245</v>
      </c>
      <c r="G151" s="393" t="s">
        <v>67</v>
      </c>
      <c r="H151" s="394">
        <v>10</v>
      </c>
      <c r="I151" s="392" t="s">
        <v>245</v>
      </c>
      <c r="J151" s="393" t="s">
        <v>67</v>
      </c>
      <c r="K151" s="394">
        <v>10</v>
      </c>
      <c r="L151" s="392" t="s">
        <v>245</v>
      </c>
      <c r="M151" s="393" t="s">
        <v>67</v>
      </c>
      <c r="N151" s="394">
        <v>10</v>
      </c>
    </row>
    <row r="152" spans="1:14" s="395" customFormat="1" ht="49.5" x14ac:dyDescent="0.25">
      <c r="A152" s="390" t="s">
        <v>967</v>
      </c>
      <c r="B152" s="391">
        <v>100</v>
      </c>
      <c r="C152" s="392" t="s">
        <v>946</v>
      </c>
      <c r="D152" s="393" t="s">
        <v>493</v>
      </c>
      <c r="E152" s="394">
        <v>130</v>
      </c>
      <c r="F152" s="392" t="s">
        <v>968</v>
      </c>
      <c r="G152" s="393" t="s">
        <v>969</v>
      </c>
      <c r="H152" s="394">
        <v>100</v>
      </c>
      <c r="I152" s="392" t="s">
        <v>970</v>
      </c>
      <c r="J152" s="393" t="s">
        <v>971</v>
      </c>
      <c r="K152" s="394">
        <v>120</v>
      </c>
      <c r="L152" s="392" t="s">
        <v>946</v>
      </c>
      <c r="M152" s="393" t="s">
        <v>493</v>
      </c>
      <c r="N152" s="394">
        <v>130</v>
      </c>
    </row>
    <row r="153" spans="1:14" s="74" customFormat="1" ht="33" x14ac:dyDescent="0.3">
      <c r="A153" s="390" t="s">
        <v>821</v>
      </c>
      <c r="B153" s="391">
        <v>180</v>
      </c>
      <c r="C153" s="392" t="s">
        <v>822</v>
      </c>
      <c r="D153" s="393" t="s">
        <v>71</v>
      </c>
      <c r="E153" s="394">
        <v>180</v>
      </c>
      <c r="F153" s="392" t="s">
        <v>823</v>
      </c>
      <c r="G153" s="393" t="s">
        <v>219</v>
      </c>
      <c r="H153" s="394">
        <v>180</v>
      </c>
      <c r="I153" s="392" t="s">
        <v>822</v>
      </c>
      <c r="J153" s="393" t="s">
        <v>911</v>
      </c>
      <c r="K153" s="394">
        <v>180</v>
      </c>
      <c r="L153" s="392" t="s">
        <v>822</v>
      </c>
      <c r="M153" s="393" t="s">
        <v>71</v>
      </c>
      <c r="N153" s="394">
        <v>180</v>
      </c>
    </row>
    <row r="154" spans="1:14" s="74" customFormat="1" ht="49.5" x14ac:dyDescent="0.3">
      <c r="A154" s="390" t="s">
        <v>802</v>
      </c>
      <c r="B154" s="391">
        <v>200</v>
      </c>
      <c r="C154" s="396" t="s">
        <v>804</v>
      </c>
      <c r="D154" s="393" t="s">
        <v>79</v>
      </c>
      <c r="E154" s="394">
        <v>200</v>
      </c>
      <c r="F154" s="396" t="s">
        <v>927</v>
      </c>
      <c r="G154" s="393" t="s">
        <v>13</v>
      </c>
      <c r="H154" s="394">
        <v>200</v>
      </c>
      <c r="I154" s="396" t="s">
        <v>804</v>
      </c>
      <c r="J154" s="393" t="s">
        <v>79</v>
      </c>
      <c r="K154" s="394">
        <v>200</v>
      </c>
      <c r="L154" s="396" t="s">
        <v>804</v>
      </c>
      <c r="M154" s="393" t="s">
        <v>79</v>
      </c>
      <c r="N154" s="394">
        <v>200</v>
      </c>
    </row>
    <row r="155" spans="1:14" s="74" customFormat="1" ht="49.5" x14ac:dyDescent="0.3">
      <c r="A155" s="390" t="s">
        <v>806</v>
      </c>
      <c r="B155" s="391">
        <v>40</v>
      </c>
      <c r="C155" s="396"/>
      <c r="D155" s="393" t="s">
        <v>188</v>
      </c>
      <c r="E155" s="394">
        <v>40</v>
      </c>
      <c r="F155" s="396"/>
      <c r="G155" s="393" t="s">
        <v>188</v>
      </c>
      <c r="H155" s="394">
        <v>40</v>
      </c>
      <c r="I155" s="396"/>
      <c r="J155" s="393" t="s">
        <v>188</v>
      </c>
      <c r="K155" s="394">
        <v>40</v>
      </c>
      <c r="L155" s="396"/>
      <c r="M155" s="393" t="s">
        <v>188</v>
      </c>
      <c r="N155" s="394">
        <v>40</v>
      </c>
    </row>
    <row r="156" spans="1:14" s="74" customFormat="1" x14ac:dyDescent="0.3">
      <c r="A156" s="390" t="s">
        <v>807</v>
      </c>
      <c r="B156" s="391">
        <v>100</v>
      </c>
      <c r="C156" s="392" t="s">
        <v>250</v>
      </c>
      <c r="D156" s="393" t="s">
        <v>77</v>
      </c>
      <c r="E156" s="394">
        <v>100</v>
      </c>
      <c r="F156" s="392" t="s">
        <v>250</v>
      </c>
      <c r="G156" s="393" t="s">
        <v>86</v>
      </c>
      <c r="H156" s="394">
        <v>100</v>
      </c>
      <c r="I156" s="392" t="s">
        <v>250</v>
      </c>
      <c r="J156" s="393" t="s">
        <v>69</v>
      </c>
      <c r="K156" s="394">
        <v>100</v>
      </c>
      <c r="L156" s="392" t="s">
        <v>250</v>
      </c>
      <c r="M156" s="393" t="s">
        <v>77</v>
      </c>
      <c r="N156" s="394">
        <v>100</v>
      </c>
    </row>
    <row r="157" spans="1:14" s="386" customFormat="1" x14ac:dyDescent="0.25">
      <c r="A157" s="397"/>
      <c r="B157" s="398"/>
      <c r="C157" s="452" t="s">
        <v>70</v>
      </c>
      <c r="D157" s="452"/>
      <c r="E157" s="399">
        <f>SUM(E151:E156)</f>
        <v>660</v>
      </c>
      <c r="F157" s="452" t="s">
        <v>70</v>
      </c>
      <c r="G157" s="452"/>
      <c r="H157" s="399">
        <f>SUM(H151:H156)</f>
        <v>630</v>
      </c>
      <c r="I157" s="452" t="s">
        <v>70</v>
      </c>
      <c r="J157" s="452"/>
      <c r="K157" s="399">
        <f>SUM(K151:K156)</f>
        <v>650</v>
      </c>
      <c r="L157" s="452" t="s">
        <v>70</v>
      </c>
      <c r="M157" s="452"/>
      <c r="N157" s="399">
        <f>SUM(N151:N156)</f>
        <v>660</v>
      </c>
    </row>
    <row r="158" spans="1:14" s="74" customFormat="1" ht="49.5" x14ac:dyDescent="0.3">
      <c r="A158" s="390" t="s">
        <v>808</v>
      </c>
      <c r="B158" s="391">
        <v>100</v>
      </c>
      <c r="C158" s="392" t="s">
        <v>842</v>
      </c>
      <c r="D158" s="393" t="s">
        <v>200</v>
      </c>
      <c r="E158" s="394">
        <v>100</v>
      </c>
      <c r="F158" s="392" t="s">
        <v>897</v>
      </c>
      <c r="G158" s="393" t="s">
        <v>212</v>
      </c>
      <c r="H158" s="394">
        <v>100</v>
      </c>
      <c r="I158" s="392" t="s">
        <v>972</v>
      </c>
      <c r="J158" s="393" t="s">
        <v>226</v>
      </c>
      <c r="K158" s="394">
        <v>100</v>
      </c>
      <c r="L158" s="392" t="s">
        <v>772</v>
      </c>
      <c r="M158" s="393" t="s">
        <v>973</v>
      </c>
      <c r="N158" s="394">
        <v>100</v>
      </c>
    </row>
    <row r="159" spans="1:14" s="74" customFormat="1" ht="66" x14ac:dyDescent="0.3">
      <c r="A159" s="390" t="s">
        <v>848</v>
      </c>
      <c r="B159" s="391">
        <v>250</v>
      </c>
      <c r="C159" s="392" t="s">
        <v>940</v>
      </c>
      <c r="D159" s="393" t="s">
        <v>454</v>
      </c>
      <c r="E159" s="394">
        <v>260</v>
      </c>
      <c r="F159" s="392" t="s">
        <v>974</v>
      </c>
      <c r="G159" s="393" t="s">
        <v>975</v>
      </c>
      <c r="H159" s="394">
        <v>250</v>
      </c>
      <c r="I159" s="392" t="s">
        <v>849</v>
      </c>
      <c r="J159" s="393" t="s">
        <v>976</v>
      </c>
      <c r="K159" s="394">
        <v>250</v>
      </c>
      <c r="L159" s="392" t="s">
        <v>940</v>
      </c>
      <c r="M159" s="393" t="s">
        <v>454</v>
      </c>
      <c r="N159" s="394">
        <v>260</v>
      </c>
    </row>
    <row r="160" spans="1:14" s="74" customFormat="1" ht="49.5" x14ac:dyDescent="0.3">
      <c r="A160" s="390" t="s">
        <v>977</v>
      </c>
      <c r="B160" s="391">
        <v>100</v>
      </c>
      <c r="C160" s="392" t="s">
        <v>978</v>
      </c>
      <c r="D160" s="393" t="s">
        <v>224</v>
      </c>
      <c r="E160" s="394">
        <v>100</v>
      </c>
      <c r="F160" s="392" t="s">
        <v>979</v>
      </c>
      <c r="G160" s="393" t="s">
        <v>980</v>
      </c>
      <c r="H160" s="394">
        <v>100</v>
      </c>
      <c r="I160" s="392" t="s">
        <v>981</v>
      </c>
      <c r="J160" s="393" t="s">
        <v>982</v>
      </c>
      <c r="K160" s="394">
        <v>100</v>
      </c>
      <c r="L160" s="392" t="s">
        <v>978</v>
      </c>
      <c r="M160" s="393" t="s">
        <v>224</v>
      </c>
      <c r="N160" s="394">
        <v>100</v>
      </c>
    </row>
    <row r="161" spans="1:14" s="74" customFormat="1" ht="49.5" x14ac:dyDescent="0.3">
      <c r="A161" s="390" t="s">
        <v>871</v>
      </c>
      <c r="B161" s="391">
        <v>180</v>
      </c>
      <c r="C161" s="401" t="s">
        <v>874</v>
      </c>
      <c r="D161" s="393" t="s">
        <v>225</v>
      </c>
      <c r="E161" s="394">
        <v>180</v>
      </c>
      <c r="F161" s="396" t="s">
        <v>872</v>
      </c>
      <c r="G161" s="393" t="s">
        <v>203</v>
      </c>
      <c r="H161" s="394">
        <v>180</v>
      </c>
      <c r="I161" s="392" t="s">
        <v>873</v>
      </c>
      <c r="J161" s="393" t="s">
        <v>229</v>
      </c>
      <c r="K161" s="394">
        <v>180</v>
      </c>
      <c r="L161" s="401" t="s">
        <v>874</v>
      </c>
      <c r="M161" s="393" t="s">
        <v>225</v>
      </c>
      <c r="N161" s="394">
        <v>180</v>
      </c>
    </row>
    <row r="162" spans="1:14" s="74" customFormat="1" ht="66" x14ac:dyDescent="0.3">
      <c r="A162" s="390" t="s">
        <v>826</v>
      </c>
      <c r="B162" s="391">
        <v>200</v>
      </c>
      <c r="C162" s="392" t="s">
        <v>827</v>
      </c>
      <c r="D162" s="393" t="s">
        <v>72</v>
      </c>
      <c r="E162" s="394">
        <v>200</v>
      </c>
      <c r="F162" s="392" t="s">
        <v>828</v>
      </c>
      <c r="G162" s="393" t="s">
        <v>88</v>
      </c>
      <c r="H162" s="394">
        <v>200</v>
      </c>
      <c r="I162" s="392" t="s">
        <v>914</v>
      </c>
      <c r="J162" s="393" t="s">
        <v>85</v>
      </c>
      <c r="K162" s="394">
        <v>200</v>
      </c>
      <c r="L162" s="392" t="s">
        <v>827</v>
      </c>
      <c r="M162" s="393" t="s">
        <v>72</v>
      </c>
      <c r="N162" s="394">
        <v>200</v>
      </c>
    </row>
    <row r="163" spans="1:14" s="74" customFormat="1" ht="49.5" x14ac:dyDescent="0.3">
      <c r="A163" s="390" t="s">
        <v>806</v>
      </c>
      <c r="B163" s="391">
        <v>20</v>
      </c>
      <c r="C163" s="396"/>
      <c r="D163" s="393" t="s">
        <v>188</v>
      </c>
      <c r="E163" s="394">
        <v>20</v>
      </c>
      <c r="F163" s="396"/>
      <c r="G163" s="393" t="s">
        <v>188</v>
      </c>
      <c r="H163" s="394">
        <v>20</v>
      </c>
      <c r="I163" s="396"/>
      <c r="J163" s="393" t="s">
        <v>188</v>
      </c>
      <c r="K163" s="394">
        <v>20</v>
      </c>
      <c r="L163" s="396"/>
      <c r="M163" s="393" t="s">
        <v>188</v>
      </c>
      <c r="N163" s="394">
        <v>20</v>
      </c>
    </row>
    <row r="164" spans="1:14" s="74" customFormat="1" ht="33" x14ac:dyDescent="0.3">
      <c r="A164" s="390" t="s">
        <v>830</v>
      </c>
      <c r="B164" s="391">
        <v>40</v>
      </c>
      <c r="C164" s="396"/>
      <c r="D164" s="393" t="s">
        <v>194</v>
      </c>
      <c r="E164" s="394">
        <v>50</v>
      </c>
      <c r="F164" s="396"/>
      <c r="G164" s="393" t="s">
        <v>194</v>
      </c>
      <c r="H164" s="394">
        <v>50</v>
      </c>
      <c r="I164" s="396"/>
      <c r="J164" s="393" t="s">
        <v>194</v>
      </c>
      <c r="K164" s="394">
        <v>50</v>
      </c>
      <c r="L164" s="396"/>
      <c r="M164" s="393" t="s">
        <v>194</v>
      </c>
      <c r="N164" s="394">
        <v>50</v>
      </c>
    </row>
    <row r="165" spans="1:14" s="74" customFormat="1" x14ac:dyDescent="0.3">
      <c r="A165" s="390" t="s">
        <v>807</v>
      </c>
      <c r="B165" s="391">
        <v>100</v>
      </c>
      <c r="C165" s="396" t="s">
        <v>250</v>
      </c>
      <c r="D165" s="393" t="s">
        <v>69</v>
      </c>
      <c r="E165" s="394">
        <v>100</v>
      </c>
      <c r="F165" s="396" t="s">
        <v>250</v>
      </c>
      <c r="G165" s="393" t="s">
        <v>184</v>
      </c>
      <c r="H165" s="394">
        <v>100</v>
      </c>
      <c r="I165" s="396" t="s">
        <v>250</v>
      </c>
      <c r="J165" s="393" t="s">
        <v>77</v>
      </c>
      <c r="K165" s="394">
        <v>100</v>
      </c>
      <c r="L165" s="396" t="s">
        <v>250</v>
      </c>
      <c r="M165" s="393" t="s">
        <v>69</v>
      </c>
      <c r="N165" s="394">
        <v>100</v>
      </c>
    </row>
    <row r="166" spans="1:14" s="386" customFormat="1" x14ac:dyDescent="0.25">
      <c r="A166" s="397"/>
      <c r="B166" s="398"/>
      <c r="C166" s="452" t="s">
        <v>73</v>
      </c>
      <c r="D166" s="452"/>
      <c r="E166" s="399">
        <f>SUM(E158:E165)</f>
        <v>1010</v>
      </c>
      <c r="F166" s="452" t="s">
        <v>73</v>
      </c>
      <c r="G166" s="452"/>
      <c r="H166" s="399">
        <f>SUM(H158:H165)</f>
        <v>1000</v>
      </c>
      <c r="I166" s="452" t="s">
        <v>73</v>
      </c>
      <c r="J166" s="452"/>
      <c r="K166" s="399">
        <f>SUM(K158:K165)</f>
        <v>1000</v>
      </c>
      <c r="L166" s="452" t="s">
        <v>73</v>
      </c>
      <c r="M166" s="452"/>
      <c r="N166" s="399">
        <f>SUM(N158:N165)</f>
        <v>1010</v>
      </c>
    </row>
    <row r="167" spans="1:14" s="74" customFormat="1" x14ac:dyDescent="0.3">
      <c r="A167" s="390" t="s">
        <v>860</v>
      </c>
      <c r="B167" s="391">
        <v>50</v>
      </c>
      <c r="C167" s="396" t="s">
        <v>861</v>
      </c>
      <c r="D167" s="393" t="s">
        <v>202</v>
      </c>
      <c r="E167" s="394">
        <v>75</v>
      </c>
      <c r="F167" s="392" t="s">
        <v>862</v>
      </c>
      <c r="G167" s="393" t="s">
        <v>217</v>
      </c>
      <c r="H167" s="394">
        <v>80</v>
      </c>
      <c r="I167" s="396"/>
      <c r="J167" s="393" t="s">
        <v>91</v>
      </c>
      <c r="K167" s="394">
        <v>75</v>
      </c>
      <c r="L167" s="396" t="s">
        <v>861</v>
      </c>
      <c r="M167" s="393" t="s">
        <v>202</v>
      </c>
      <c r="N167" s="394">
        <v>75</v>
      </c>
    </row>
    <row r="168" spans="1:14" s="74" customFormat="1" ht="33" x14ac:dyDescent="0.3">
      <c r="A168" s="390" t="s">
        <v>858</v>
      </c>
      <c r="B168" s="391">
        <v>200</v>
      </c>
      <c r="C168" s="401"/>
      <c r="D168" s="393" t="s">
        <v>201</v>
      </c>
      <c r="E168" s="394">
        <v>200</v>
      </c>
      <c r="F168" s="401"/>
      <c r="G168" s="393" t="s">
        <v>201</v>
      </c>
      <c r="H168" s="394">
        <v>200</v>
      </c>
      <c r="I168" s="401"/>
      <c r="J168" s="393" t="s">
        <v>201</v>
      </c>
      <c r="K168" s="394">
        <v>200</v>
      </c>
      <c r="L168" s="401"/>
      <c r="M168" s="393" t="s">
        <v>201</v>
      </c>
      <c r="N168" s="394">
        <v>200</v>
      </c>
    </row>
    <row r="169" spans="1:14" s="74" customFormat="1" x14ac:dyDescent="0.3">
      <c r="A169" s="390" t="s">
        <v>807</v>
      </c>
      <c r="B169" s="391">
        <v>100</v>
      </c>
      <c r="C169" s="392" t="s">
        <v>250</v>
      </c>
      <c r="D169" s="393" t="s">
        <v>77</v>
      </c>
      <c r="E169" s="394">
        <v>100</v>
      </c>
      <c r="F169" s="392" t="s">
        <v>250</v>
      </c>
      <c r="G169" s="393" t="s">
        <v>69</v>
      </c>
      <c r="H169" s="394">
        <v>100</v>
      </c>
      <c r="I169" s="392" t="s">
        <v>250</v>
      </c>
      <c r="J169" s="393" t="s">
        <v>184</v>
      </c>
      <c r="K169" s="394">
        <v>100</v>
      </c>
      <c r="L169" s="392" t="s">
        <v>250</v>
      </c>
      <c r="M169" s="393" t="s">
        <v>77</v>
      </c>
      <c r="N169" s="394">
        <v>100</v>
      </c>
    </row>
    <row r="170" spans="1:14" s="386" customFormat="1" x14ac:dyDescent="0.25">
      <c r="A170" s="397"/>
      <c r="B170" s="398"/>
      <c r="C170" s="452" t="s">
        <v>106</v>
      </c>
      <c r="D170" s="452"/>
      <c r="E170" s="399">
        <f>SUM(E167:E169)</f>
        <v>375</v>
      </c>
      <c r="F170" s="452" t="s">
        <v>106</v>
      </c>
      <c r="G170" s="452"/>
      <c r="H170" s="399">
        <f>SUM(H167:H169)</f>
        <v>380</v>
      </c>
      <c r="I170" s="452" t="s">
        <v>106</v>
      </c>
      <c r="J170" s="452"/>
      <c r="K170" s="399">
        <f>SUM(K167:K169)</f>
        <v>375</v>
      </c>
      <c r="L170" s="452" t="s">
        <v>106</v>
      </c>
      <c r="M170" s="452"/>
      <c r="N170" s="399">
        <f>SUM(N167:N169)</f>
        <v>375</v>
      </c>
    </row>
    <row r="171" spans="1:14" s="386" customFormat="1" x14ac:dyDescent="0.25">
      <c r="A171" s="397"/>
      <c r="B171" s="398"/>
      <c r="C171" s="452" t="s">
        <v>983</v>
      </c>
      <c r="D171" s="452"/>
      <c r="E171" s="400">
        <f>E157+E166+E170</f>
        <v>2045</v>
      </c>
      <c r="F171" s="452" t="s">
        <v>983</v>
      </c>
      <c r="G171" s="452"/>
      <c r="H171" s="400">
        <f>H157+H166+H170</f>
        <v>2010</v>
      </c>
      <c r="I171" s="452" t="s">
        <v>983</v>
      </c>
      <c r="J171" s="452"/>
      <c r="K171" s="400">
        <f>K157+K166+K170</f>
        <v>2025</v>
      </c>
      <c r="L171" s="452" t="s">
        <v>983</v>
      </c>
      <c r="M171" s="452"/>
      <c r="N171" s="400">
        <f>N157+N166+N170</f>
        <v>2045</v>
      </c>
    </row>
    <row r="172" spans="1:14" s="395" customFormat="1" x14ac:dyDescent="0.25">
      <c r="A172" s="390" t="s">
        <v>796</v>
      </c>
      <c r="B172" s="391">
        <v>10</v>
      </c>
      <c r="C172" s="392" t="s">
        <v>245</v>
      </c>
      <c r="D172" s="393" t="s">
        <v>67</v>
      </c>
      <c r="E172" s="394">
        <v>10</v>
      </c>
      <c r="F172" s="392" t="s">
        <v>245</v>
      </c>
      <c r="G172" s="393" t="s">
        <v>67</v>
      </c>
      <c r="H172" s="394">
        <v>10</v>
      </c>
      <c r="I172" s="392" t="s">
        <v>245</v>
      </c>
      <c r="J172" s="393" t="s">
        <v>67</v>
      </c>
      <c r="K172" s="394">
        <v>10</v>
      </c>
      <c r="L172" s="392" t="s">
        <v>245</v>
      </c>
      <c r="M172" s="393" t="s">
        <v>67</v>
      </c>
      <c r="N172" s="394">
        <v>10</v>
      </c>
    </row>
    <row r="173" spans="1:14" s="395" customFormat="1" x14ac:dyDescent="0.25">
      <c r="A173" s="390" t="s">
        <v>796</v>
      </c>
      <c r="B173" s="391">
        <v>10</v>
      </c>
      <c r="C173" s="392" t="s">
        <v>246</v>
      </c>
      <c r="D173" s="393" t="s">
        <v>68</v>
      </c>
      <c r="E173" s="394">
        <v>15</v>
      </c>
      <c r="F173" s="392" t="s">
        <v>246</v>
      </c>
      <c r="G173" s="393" t="s">
        <v>68</v>
      </c>
      <c r="H173" s="394">
        <v>15</v>
      </c>
      <c r="I173" s="392" t="s">
        <v>246</v>
      </c>
      <c r="J173" s="393" t="s">
        <v>68</v>
      </c>
      <c r="K173" s="394">
        <v>15</v>
      </c>
      <c r="L173" s="392" t="s">
        <v>246</v>
      </c>
      <c r="M173" s="393" t="s">
        <v>68</v>
      </c>
      <c r="N173" s="394">
        <v>15</v>
      </c>
    </row>
    <row r="174" spans="1:14" s="395" customFormat="1" x14ac:dyDescent="0.25">
      <c r="A174" s="390" t="s">
        <v>153</v>
      </c>
      <c r="B174" s="391">
        <v>40</v>
      </c>
      <c r="C174" s="392" t="s">
        <v>247</v>
      </c>
      <c r="D174" s="393" t="s">
        <v>144</v>
      </c>
      <c r="E174" s="394">
        <v>40</v>
      </c>
      <c r="F174" s="392" t="s">
        <v>247</v>
      </c>
      <c r="G174" s="393" t="s">
        <v>144</v>
      </c>
      <c r="H174" s="394">
        <v>40</v>
      </c>
      <c r="I174" s="392" t="s">
        <v>984</v>
      </c>
      <c r="J174" s="393" t="s">
        <v>985</v>
      </c>
      <c r="K174" s="394">
        <v>40</v>
      </c>
      <c r="L174" s="392" t="s">
        <v>247</v>
      </c>
      <c r="M174" s="393" t="s">
        <v>144</v>
      </c>
      <c r="N174" s="394">
        <v>40</v>
      </c>
    </row>
    <row r="175" spans="1:14" s="74" customFormat="1" ht="49.5" x14ac:dyDescent="0.3">
      <c r="A175" s="390" t="s">
        <v>797</v>
      </c>
      <c r="B175" s="391">
        <v>200</v>
      </c>
      <c r="C175" s="392" t="s">
        <v>799</v>
      </c>
      <c r="D175" s="393" t="s">
        <v>168</v>
      </c>
      <c r="E175" s="394">
        <v>210</v>
      </c>
      <c r="F175" s="392" t="s">
        <v>271</v>
      </c>
      <c r="G175" s="393" t="s">
        <v>170</v>
      </c>
      <c r="H175" s="394">
        <v>200</v>
      </c>
      <c r="I175" s="392" t="s">
        <v>798</v>
      </c>
      <c r="J175" s="393" t="s">
        <v>164</v>
      </c>
      <c r="K175" s="394">
        <v>220</v>
      </c>
      <c r="L175" s="392" t="s">
        <v>799</v>
      </c>
      <c r="M175" s="393" t="s">
        <v>168</v>
      </c>
      <c r="N175" s="394">
        <v>210</v>
      </c>
    </row>
    <row r="176" spans="1:14" s="74" customFormat="1" ht="49.5" x14ac:dyDescent="0.3">
      <c r="A176" s="390" t="s">
        <v>802</v>
      </c>
      <c r="B176" s="391">
        <v>200</v>
      </c>
      <c r="C176" s="392" t="s">
        <v>803</v>
      </c>
      <c r="D176" s="393" t="s">
        <v>12</v>
      </c>
      <c r="E176" s="394">
        <v>200</v>
      </c>
      <c r="F176" s="392" t="s">
        <v>986</v>
      </c>
      <c r="G176" s="393" t="s">
        <v>987</v>
      </c>
      <c r="H176" s="394">
        <v>200</v>
      </c>
      <c r="I176" s="392" t="s">
        <v>804</v>
      </c>
      <c r="J176" s="393" t="s">
        <v>805</v>
      </c>
      <c r="K176" s="394">
        <v>200</v>
      </c>
      <c r="L176" s="392" t="s">
        <v>803</v>
      </c>
      <c r="M176" s="393" t="s">
        <v>12</v>
      </c>
      <c r="N176" s="394">
        <v>200</v>
      </c>
    </row>
    <row r="177" spans="1:14" s="74" customFormat="1" ht="49.5" x14ac:dyDescent="0.3">
      <c r="A177" s="390" t="s">
        <v>806</v>
      </c>
      <c r="B177" s="391">
        <v>30</v>
      </c>
      <c r="C177" s="396"/>
      <c r="D177" s="393" t="s">
        <v>188</v>
      </c>
      <c r="E177" s="394">
        <v>40</v>
      </c>
      <c r="F177" s="396"/>
      <c r="G177" s="393" t="s">
        <v>188</v>
      </c>
      <c r="H177" s="394">
        <v>40</v>
      </c>
      <c r="I177" s="396"/>
      <c r="J177" s="393" t="s">
        <v>188</v>
      </c>
      <c r="K177" s="394">
        <v>40</v>
      </c>
      <c r="L177" s="396"/>
      <c r="M177" s="393" t="s">
        <v>188</v>
      </c>
      <c r="N177" s="394">
        <v>40</v>
      </c>
    </row>
    <row r="178" spans="1:14" s="74" customFormat="1" x14ac:dyDescent="0.3">
      <c r="A178" s="390" t="s">
        <v>807</v>
      </c>
      <c r="B178" s="391">
        <v>100</v>
      </c>
      <c r="C178" s="392" t="s">
        <v>250</v>
      </c>
      <c r="D178" s="393" t="s">
        <v>69</v>
      </c>
      <c r="E178" s="394">
        <v>100</v>
      </c>
      <c r="F178" s="392" t="s">
        <v>250</v>
      </c>
      <c r="G178" s="393" t="s">
        <v>86</v>
      </c>
      <c r="H178" s="394">
        <v>100</v>
      </c>
      <c r="I178" s="392" t="s">
        <v>250</v>
      </c>
      <c r="J178" s="393" t="s">
        <v>195</v>
      </c>
      <c r="K178" s="394">
        <v>100</v>
      </c>
      <c r="L178" s="392" t="s">
        <v>250</v>
      </c>
      <c r="M178" s="393" t="s">
        <v>69</v>
      </c>
      <c r="N178" s="394">
        <v>100</v>
      </c>
    </row>
    <row r="179" spans="1:14" s="386" customFormat="1" x14ac:dyDescent="0.25">
      <c r="A179" s="397"/>
      <c r="B179" s="398"/>
      <c r="C179" s="452" t="s">
        <v>70</v>
      </c>
      <c r="D179" s="452"/>
      <c r="E179" s="399">
        <f>SUM(E175:E178)</f>
        <v>550</v>
      </c>
      <c r="F179" s="452" t="s">
        <v>70</v>
      </c>
      <c r="G179" s="452"/>
      <c r="H179" s="399">
        <f>SUM(H175:H178)</f>
        <v>540</v>
      </c>
      <c r="I179" s="452" t="s">
        <v>70</v>
      </c>
      <c r="J179" s="452"/>
      <c r="K179" s="399">
        <f>SUM(K175:K178)</f>
        <v>560</v>
      </c>
      <c r="L179" s="452" t="s">
        <v>70</v>
      </c>
      <c r="M179" s="452"/>
      <c r="N179" s="399">
        <f>SUM(N175:N178)</f>
        <v>550</v>
      </c>
    </row>
    <row r="180" spans="1:14" s="74" customFormat="1" ht="49.5" x14ac:dyDescent="0.3">
      <c r="A180" s="390" t="s">
        <v>808</v>
      </c>
      <c r="B180" s="391">
        <v>100</v>
      </c>
      <c r="C180" s="392" t="s">
        <v>972</v>
      </c>
      <c r="D180" s="393" t="s">
        <v>226</v>
      </c>
      <c r="E180" s="394">
        <v>100</v>
      </c>
      <c r="F180" s="392" t="s">
        <v>939</v>
      </c>
      <c r="G180" s="393" t="s">
        <v>223</v>
      </c>
      <c r="H180" s="394">
        <v>100</v>
      </c>
      <c r="I180" s="392" t="s">
        <v>897</v>
      </c>
      <c r="J180" s="393" t="s">
        <v>212</v>
      </c>
      <c r="K180" s="394">
        <v>100</v>
      </c>
      <c r="L180" s="392" t="s">
        <v>972</v>
      </c>
      <c r="M180" s="393" t="s">
        <v>226</v>
      </c>
      <c r="N180" s="394">
        <v>100</v>
      </c>
    </row>
    <row r="181" spans="1:14" s="74" customFormat="1" ht="33" x14ac:dyDescent="0.3">
      <c r="A181" s="390" t="s">
        <v>929</v>
      </c>
      <c r="B181" s="391">
        <v>250</v>
      </c>
      <c r="C181" s="392" t="s">
        <v>879</v>
      </c>
      <c r="D181" s="393" t="s">
        <v>487</v>
      </c>
      <c r="E181" s="394">
        <v>275</v>
      </c>
      <c r="F181" s="392" t="s">
        <v>812</v>
      </c>
      <c r="G181" s="393" t="s">
        <v>880</v>
      </c>
      <c r="H181" s="394">
        <v>250</v>
      </c>
      <c r="I181" s="392" t="s">
        <v>988</v>
      </c>
      <c r="J181" s="393" t="s">
        <v>989</v>
      </c>
      <c r="K181" s="394">
        <v>250</v>
      </c>
      <c r="L181" s="392" t="s">
        <v>879</v>
      </c>
      <c r="M181" s="393" t="s">
        <v>487</v>
      </c>
      <c r="N181" s="394">
        <v>275</v>
      </c>
    </row>
    <row r="182" spans="1:14" s="74" customFormat="1" ht="33" x14ac:dyDescent="0.3">
      <c r="A182" s="390" t="s">
        <v>945</v>
      </c>
      <c r="B182" s="391">
        <v>100</v>
      </c>
      <c r="C182" s="392" t="s">
        <v>950</v>
      </c>
      <c r="D182" s="393" t="s">
        <v>494</v>
      </c>
      <c r="E182" s="394">
        <v>130</v>
      </c>
      <c r="F182" s="392" t="s">
        <v>946</v>
      </c>
      <c r="G182" s="393" t="s">
        <v>991</v>
      </c>
      <c r="H182" s="394">
        <v>110</v>
      </c>
      <c r="I182" s="392" t="s">
        <v>992</v>
      </c>
      <c r="J182" s="393" t="s">
        <v>1089</v>
      </c>
      <c r="K182" s="394">
        <v>100</v>
      </c>
      <c r="L182" s="392" t="s">
        <v>950</v>
      </c>
      <c r="M182" s="393" t="s">
        <v>494</v>
      </c>
      <c r="N182" s="394">
        <v>130</v>
      </c>
    </row>
    <row r="183" spans="1:14" s="74" customFormat="1" ht="33" x14ac:dyDescent="0.3">
      <c r="A183" s="390" t="s">
        <v>821</v>
      </c>
      <c r="B183" s="391">
        <v>180</v>
      </c>
      <c r="C183" s="392" t="s">
        <v>823</v>
      </c>
      <c r="D183" s="393" t="s">
        <v>219</v>
      </c>
      <c r="E183" s="394">
        <v>180</v>
      </c>
      <c r="F183" s="392" t="s">
        <v>822</v>
      </c>
      <c r="G183" s="393" t="s">
        <v>71</v>
      </c>
      <c r="H183" s="394">
        <v>180</v>
      </c>
      <c r="I183" s="392" t="s">
        <v>993</v>
      </c>
      <c r="J183" s="393" t="s">
        <v>994</v>
      </c>
      <c r="K183" s="394">
        <v>180</v>
      </c>
      <c r="L183" s="392" t="s">
        <v>823</v>
      </c>
      <c r="M183" s="393" t="s">
        <v>219</v>
      </c>
      <c r="N183" s="394">
        <v>180</v>
      </c>
    </row>
    <row r="184" spans="1:14" s="74" customFormat="1" ht="66" x14ac:dyDescent="0.3">
      <c r="A184" s="390" t="s">
        <v>826</v>
      </c>
      <c r="B184" s="391">
        <v>200</v>
      </c>
      <c r="C184" s="392" t="s">
        <v>828</v>
      </c>
      <c r="D184" s="393" t="s">
        <v>88</v>
      </c>
      <c r="E184" s="394">
        <v>200</v>
      </c>
      <c r="F184" s="392" t="s">
        <v>995</v>
      </c>
      <c r="G184" s="393" t="s">
        <v>996</v>
      </c>
      <c r="H184" s="394">
        <v>200</v>
      </c>
      <c r="I184" s="392" t="s">
        <v>828</v>
      </c>
      <c r="J184" s="393" t="s">
        <v>324</v>
      </c>
      <c r="K184" s="394">
        <v>200</v>
      </c>
      <c r="L184" s="392" t="s">
        <v>828</v>
      </c>
      <c r="M184" s="393" t="s">
        <v>88</v>
      </c>
      <c r="N184" s="394">
        <v>200</v>
      </c>
    </row>
    <row r="185" spans="1:14" s="74" customFormat="1" ht="49.5" x14ac:dyDescent="0.3">
      <c r="A185" s="390" t="s">
        <v>806</v>
      </c>
      <c r="B185" s="391">
        <v>20</v>
      </c>
      <c r="C185" s="396"/>
      <c r="D185" s="393" t="s">
        <v>188</v>
      </c>
      <c r="E185" s="394">
        <v>20</v>
      </c>
      <c r="F185" s="396"/>
      <c r="G185" s="393" t="s">
        <v>188</v>
      </c>
      <c r="H185" s="394">
        <v>20</v>
      </c>
      <c r="I185" s="396"/>
      <c r="J185" s="393" t="s">
        <v>188</v>
      </c>
      <c r="K185" s="394">
        <v>20</v>
      </c>
      <c r="L185" s="396"/>
      <c r="M185" s="393" t="s">
        <v>188</v>
      </c>
      <c r="N185" s="394">
        <v>20</v>
      </c>
    </row>
    <row r="186" spans="1:14" s="74" customFormat="1" ht="33" x14ac:dyDescent="0.3">
      <c r="A186" s="390" t="s">
        <v>830</v>
      </c>
      <c r="B186" s="391">
        <v>40</v>
      </c>
      <c r="C186" s="396"/>
      <c r="D186" s="393" t="s">
        <v>194</v>
      </c>
      <c r="E186" s="394">
        <v>50</v>
      </c>
      <c r="F186" s="396"/>
      <c r="G186" s="393" t="s">
        <v>194</v>
      </c>
      <c r="H186" s="394">
        <v>50</v>
      </c>
      <c r="I186" s="396"/>
      <c r="J186" s="393" t="s">
        <v>194</v>
      </c>
      <c r="K186" s="394">
        <v>50</v>
      </c>
      <c r="L186" s="396"/>
      <c r="M186" s="393" t="s">
        <v>194</v>
      </c>
      <c r="N186" s="394">
        <v>50</v>
      </c>
    </row>
    <row r="187" spans="1:14" s="74" customFormat="1" x14ac:dyDescent="0.3">
      <c r="A187" s="390" t="s">
        <v>807</v>
      </c>
      <c r="B187" s="391">
        <v>100</v>
      </c>
      <c r="C187" s="392" t="s">
        <v>250</v>
      </c>
      <c r="D187" s="393" t="s">
        <v>77</v>
      </c>
      <c r="E187" s="394">
        <v>100</v>
      </c>
      <c r="F187" s="392" t="s">
        <v>250</v>
      </c>
      <c r="G187" s="393" t="s">
        <v>190</v>
      </c>
      <c r="H187" s="394">
        <v>100</v>
      </c>
      <c r="I187" s="392" t="s">
        <v>250</v>
      </c>
      <c r="J187" s="393" t="s">
        <v>69</v>
      </c>
      <c r="K187" s="394">
        <v>100</v>
      </c>
      <c r="L187" s="392" t="s">
        <v>250</v>
      </c>
      <c r="M187" s="393" t="s">
        <v>77</v>
      </c>
      <c r="N187" s="394">
        <v>100</v>
      </c>
    </row>
    <row r="188" spans="1:14" s="386" customFormat="1" x14ac:dyDescent="0.25">
      <c r="A188" s="397"/>
      <c r="B188" s="398"/>
      <c r="C188" s="452" t="s">
        <v>73</v>
      </c>
      <c r="D188" s="452"/>
      <c r="E188" s="399">
        <f>SUM(E180:E187)</f>
        <v>1055</v>
      </c>
      <c r="F188" s="452" t="s">
        <v>73</v>
      </c>
      <c r="G188" s="452"/>
      <c r="H188" s="399">
        <f>SUM(H180:H187)</f>
        <v>1010</v>
      </c>
      <c r="I188" s="452" t="s">
        <v>73</v>
      </c>
      <c r="J188" s="452"/>
      <c r="K188" s="399">
        <f>SUM(K180:K187)</f>
        <v>1000</v>
      </c>
      <c r="L188" s="452" t="s">
        <v>73</v>
      </c>
      <c r="M188" s="452"/>
      <c r="N188" s="399">
        <f>SUM(N180:N187)</f>
        <v>1055</v>
      </c>
    </row>
    <row r="189" spans="1:14" s="74" customFormat="1" ht="33" x14ac:dyDescent="0.3">
      <c r="A189" s="390" t="s">
        <v>835</v>
      </c>
      <c r="B189" s="391">
        <v>50</v>
      </c>
      <c r="C189" s="396" t="s">
        <v>839</v>
      </c>
      <c r="D189" s="393" t="s">
        <v>204</v>
      </c>
      <c r="E189" s="394">
        <v>75</v>
      </c>
      <c r="F189" s="396" t="s">
        <v>889</v>
      </c>
      <c r="G189" s="393" t="s">
        <v>890</v>
      </c>
      <c r="H189" s="394">
        <v>75</v>
      </c>
      <c r="I189" s="396" t="s">
        <v>997</v>
      </c>
      <c r="J189" s="393" t="s">
        <v>998</v>
      </c>
      <c r="K189" s="394">
        <v>75</v>
      </c>
      <c r="L189" s="396" t="s">
        <v>839</v>
      </c>
      <c r="M189" s="393" t="s">
        <v>204</v>
      </c>
      <c r="N189" s="394">
        <v>75</v>
      </c>
    </row>
    <row r="190" spans="1:14" s="74" customFormat="1" ht="33" x14ac:dyDescent="0.3">
      <c r="A190" s="390" t="s">
        <v>833</v>
      </c>
      <c r="B190" s="391">
        <v>200</v>
      </c>
      <c r="C190" s="408"/>
      <c r="D190" s="393" t="s">
        <v>227</v>
      </c>
      <c r="E190" s="394">
        <v>200</v>
      </c>
      <c r="F190" s="408"/>
      <c r="G190" s="393" t="s">
        <v>965</v>
      </c>
      <c r="H190" s="394">
        <v>200</v>
      </c>
      <c r="I190" s="408"/>
      <c r="J190" s="393" t="s">
        <v>222</v>
      </c>
      <c r="K190" s="394">
        <v>200</v>
      </c>
      <c r="L190" s="408"/>
      <c r="M190" s="393" t="s">
        <v>227</v>
      </c>
      <c r="N190" s="394">
        <v>200</v>
      </c>
    </row>
    <row r="191" spans="1:14" s="74" customFormat="1" x14ac:dyDescent="0.3">
      <c r="A191" s="390" t="s">
        <v>807</v>
      </c>
      <c r="B191" s="391">
        <v>100</v>
      </c>
      <c r="C191" s="396" t="s">
        <v>250</v>
      </c>
      <c r="D191" s="393" t="s">
        <v>86</v>
      </c>
      <c r="E191" s="394">
        <v>100</v>
      </c>
      <c r="F191" s="396" t="s">
        <v>250</v>
      </c>
      <c r="G191" s="393" t="s">
        <v>69</v>
      </c>
      <c r="H191" s="394">
        <v>100</v>
      </c>
      <c r="I191" s="396" t="s">
        <v>250</v>
      </c>
      <c r="J191" s="393" t="s">
        <v>859</v>
      </c>
      <c r="K191" s="394">
        <v>100</v>
      </c>
      <c r="L191" s="396" t="s">
        <v>250</v>
      </c>
      <c r="M191" s="393" t="s">
        <v>86</v>
      </c>
      <c r="N191" s="394">
        <v>100</v>
      </c>
    </row>
    <row r="192" spans="1:14" s="386" customFormat="1" x14ac:dyDescent="0.25">
      <c r="A192" s="397"/>
      <c r="B192" s="398"/>
      <c r="C192" s="452" t="s">
        <v>106</v>
      </c>
      <c r="D192" s="452"/>
      <c r="E192" s="399">
        <f>SUM(E189:E191)</f>
        <v>375</v>
      </c>
      <c r="F192" s="452" t="s">
        <v>106</v>
      </c>
      <c r="G192" s="452"/>
      <c r="H192" s="399">
        <f>SUM(H189:H191)</f>
        <v>375</v>
      </c>
      <c r="I192" s="452" t="s">
        <v>106</v>
      </c>
      <c r="J192" s="452"/>
      <c r="K192" s="399">
        <f>SUM(K189:K191)</f>
        <v>375</v>
      </c>
      <c r="L192" s="452" t="s">
        <v>106</v>
      </c>
      <c r="M192" s="452"/>
      <c r="N192" s="399">
        <f>SUM(N189:N191)</f>
        <v>375</v>
      </c>
    </row>
    <row r="193" spans="1:14" s="386" customFormat="1" x14ac:dyDescent="0.25">
      <c r="A193" s="397"/>
      <c r="B193" s="398"/>
      <c r="C193" s="452" t="s">
        <v>999</v>
      </c>
      <c r="D193" s="452"/>
      <c r="E193" s="400">
        <f>E192+E188+E179</f>
        <v>1980</v>
      </c>
      <c r="F193" s="452" t="s">
        <v>999</v>
      </c>
      <c r="G193" s="452"/>
      <c r="H193" s="400">
        <f>H192+H188+H179</f>
        <v>1925</v>
      </c>
      <c r="I193" s="452" t="s">
        <v>999</v>
      </c>
      <c r="J193" s="452"/>
      <c r="K193" s="400">
        <f>K192+K188+K179</f>
        <v>1935</v>
      </c>
      <c r="L193" s="452" t="s">
        <v>999</v>
      </c>
      <c r="M193" s="452"/>
      <c r="N193" s="400">
        <f>N192+N188+N179</f>
        <v>1980</v>
      </c>
    </row>
    <row r="194" spans="1:14" s="74" customFormat="1" ht="33" x14ac:dyDescent="0.3">
      <c r="A194" s="390" t="s">
        <v>1000</v>
      </c>
      <c r="B194" s="391">
        <v>100</v>
      </c>
      <c r="C194" s="396" t="s">
        <v>301</v>
      </c>
      <c r="D194" s="393" t="s">
        <v>495</v>
      </c>
      <c r="E194" s="394">
        <v>105</v>
      </c>
      <c r="F194" s="396" t="s">
        <v>301</v>
      </c>
      <c r="G194" s="393" t="s">
        <v>1001</v>
      </c>
      <c r="H194" s="394">
        <v>100</v>
      </c>
      <c r="I194" s="396" t="s">
        <v>301</v>
      </c>
      <c r="J194" s="393" t="s">
        <v>1090</v>
      </c>
      <c r="K194" s="394">
        <v>105</v>
      </c>
      <c r="L194" s="396" t="s">
        <v>301</v>
      </c>
      <c r="M194" s="393" t="s">
        <v>495</v>
      </c>
      <c r="N194" s="394">
        <v>105</v>
      </c>
    </row>
    <row r="195" spans="1:14" s="74" customFormat="1" ht="49.5" x14ac:dyDescent="0.3">
      <c r="A195" s="390" t="s">
        <v>871</v>
      </c>
      <c r="B195" s="391">
        <v>180</v>
      </c>
      <c r="C195" s="392" t="s">
        <v>873</v>
      </c>
      <c r="D195" s="393" t="s">
        <v>229</v>
      </c>
      <c r="E195" s="394">
        <v>180</v>
      </c>
      <c r="F195" s="401" t="s">
        <v>874</v>
      </c>
      <c r="G195" s="393" t="s">
        <v>225</v>
      </c>
      <c r="H195" s="394">
        <v>180</v>
      </c>
      <c r="I195" s="396" t="s">
        <v>872</v>
      </c>
      <c r="J195" s="393" t="s">
        <v>203</v>
      </c>
      <c r="K195" s="394">
        <v>180</v>
      </c>
      <c r="L195" s="392" t="s">
        <v>873</v>
      </c>
      <c r="M195" s="393" t="s">
        <v>229</v>
      </c>
      <c r="N195" s="394">
        <v>180</v>
      </c>
    </row>
    <row r="196" spans="1:14" s="74" customFormat="1" ht="49.5" x14ac:dyDescent="0.3">
      <c r="A196" s="390" t="s">
        <v>802</v>
      </c>
      <c r="B196" s="391">
        <v>200</v>
      </c>
      <c r="C196" s="392" t="s">
        <v>927</v>
      </c>
      <c r="D196" s="393" t="s">
        <v>13</v>
      </c>
      <c r="E196" s="394">
        <v>200</v>
      </c>
      <c r="F196" s="392" t="s">
        <v>1002</v>
      </c>
      <c r="G196" s="393" t="s">
        <v>1003</v>
      </c>
      <c r="H196" s="394">
        <v>200</v>
      </c>
      <c r="I196" s="392" t="s">
        <v>863</v>
      </c>
      <c r="J196" s="393" t="s">
        <v>864</v>
      </c>
      <c r="K196" s="394">
        <v>200</v>
      </c>
      <c r="L196" s="392" t="s">
        <v>927</v>
      </c>
      <c r="M196" s="393" t="s">
        <v>13</v>
      </c>
      <c r="N196" s="394">
        <v>200</v>
      </c>
    </row>
    <row r="197" spans="1:14" s="74" customFormat="1" ht="49.5" x14ac:dyDescent="0.3">
      <c r="A197" s="390" t="s">
        <v>806</v>
      </c>
      <c r="B197" s="391">
        <v>30</v>
      </c>
      <c r="C197" s="396"/>
      <c r="D197" s="393" t="s">
        <v>188</v>
      </c>
      <c r="E197" s="394">
        <v>40</v>
      </c>
      <c r="F197" s="396"/>
      <c r="G197" s="393" t="s">
        <v>188</v>
      </c>
      <c r="H197" s="394">
        <v>40</v>
      </c>
      <c r="I197" s="396"/>
      <c r="J197" s="393" t="s">
        <v>188</v>
      </c>
      <c r="K197" s="394">
        <v>40</v>
      </c>
      <c r="L197" s="396"/>
      <c r="M197" s="393" t="s">
        <v>188</v>
      </c>
      <c r="N197" s="394">
        <v>40</v>
      </c>
    </row>
    <row r="198" spans="1:14" s="74" customFormat="1" x14ac:dyDescent="0.3">
      <c r="A198" s="390" t="s">
        <v>807</v>
      </c>
      <c r="B198" s="391">
        <v>100</v>
      </c>
      <c r="C198" s="392" t="s">
        <v>250</v>
      </c>
      <c r="D198" s="393" t="s">
        <v>77</v>
      </c>
      <c r="E198" s="394">
        <v>100</v>
      </c>
      <c r="F198" s="392" t="s">
        <v>250</v>
      </c>
      <c r="G198" s="393" t="s">
        <v>184</v>
      </c>
      <c r="H198" s="394">
        <v>100</v>
      </c>
      <c r="I198" s="392" t="s">
        <v>250</v>
      </c>
      <c r="J198" s="393" t="s">
        <v>69</v>
      </c>
      <c r="K198" s="394">
        <v>100</v>
      </c>
      <c r="L198" s="392" t="s">
        <v>250</v>
      </c>
      <c r="M198" s="393" t="s">
        <v>77</v>
      </c>
      <c r="N198" s="394">
        <v>100</v>
      </c>
    </row>
    <row r="199" spans="1:14" s="386" customFormat="1" x14ac:dyDescent="0.25">
      <c r="A199" s="397"/>
      <c r="B199" s="398"/>
      <c r="C199" s="452" t="s">
        <v>70</v>
      </c>
      <c r="D199" s="452"/>
      <c r="E199" s="399">
        <f>SUM(E194:E198)</f>
        <v>625</v>
      </c>
      <c r="F199" s="452" t="s">
        <v>70</v>
      </c>
      <c r="G199" s="452"/>
      <c r="H199" s="399">
        <f>SUM(H194:H198)</f>
        <v>620</v>
      </c>
      <c r="I199" s="452" t="s">
        <v>70</v>
      </c>
      <c r="J199" s="452"/>
      <c r="K199" s="399">
        <f>SUM(K194:K198)</f>
        <v>625</v>
      </c>
      <c r="L199" s="452" t="s">
        <v>70</v>
      </c>
      <c r="M199" s="452"/>
      <c r="N199" s="399">
        <f>SUM(N194:N198)</f>
        <v>625</v>
      </c>
    </row>
    <row r="200" spans="1:14" s="74" customFormat="1" ht="49.5" x14ac:dyDescent="0.3">
      <c r="A200" s="390" t="s">
        <v>808</v>
      </c>
      <c r="B200" s="391">
        <v>100</v>
      </c>
      <c r="C200" s="392" t="s">
        <v>957</v>
      </c>
      <c r="D200" s="393" t="s">
        <v>230</v>
      </c>
      <c r="E200" s="394">
        <v>100</v>
      </c>
      <c r="F200" s="392" t="s">
        <v>956</v>
      </c>
      <c r="G200" s="393" t="s">
        <v>237</v>
      </c>
      <c r="H200" s="394">
        <v>100</v>
      </c>
      <c r="I200" s="392" t="s">
        <v>309</v>
      </c>
      <c r="J200" s="393" t="s">
        <v>233</v>
      </c>
      <c r="K200" s="394">
        <v>100</v>
      </c>
      <c r="L200" s="392" t="s">
        <v>774</v>
      </c>
      <c r="M200" s="393" t="s">
        <v>775</v>
      </c>
      <c r="N200" s="394">
        <v>100</v>
      </c>
    </row>
    <row r="201" spans="1:14" s="74" customFormat="1" ht="66" x14ac:dyDescent="0.3">
      <c r="A201" s="390" t="s">
        <v>848</v>
      </c>
      <c r="B201" s="391">
        <v>250</v>
      </c>
      <c r="C201" s="406" t="s">
        <v>940</v>
      </c>
      <c r="D201" s="393" t="s">
        <v>496</v>
      </c>
      <c r="E201" s="394">
        <v>260</v>
      </c>
      <c r="F201" s="406" t="s">
        <v>943</v>
      </c>
      <c r="G201" s="393" t="s">
        <v>944</v>
      </c>
      <c r="H201" s="394">
        <v>250</v>
      </c>
      <c r="I201" s="392" t="s">
        <v>850</v>
      </c>
      <c r="J201" s="393" t="s">
        <v>851</v>
      </c>
      <c r="K201" s="394">
        <v>250</v>
      </c>
      <c r="L201" s="406" t="s">
        <v>940</v>
      </c>
      <c r="M201" s="393" t="s">
        <v>496</v>
      </c>
      <c r="N201" s="394">
        <v>260</v>
      </c>
    </row>
    <row r="202" spans="1:14" s="74" customFormat="1" ht="33" x14ac:dyDescent="0.3">
      <c r="A202" s="390" t="s">
        <v>959</v>
      </c>
      <c r="B202" s="391">
        <v>280</v>
      </c>
      <c r="C202" s="396" t="s">
        <v>1004</v>
      </c>
      <c r="D202" s="393" t="s">
        <v>242</v>
      </c>
      <c r="E202" s="394">
        <v>280</v>
      </c>
      <c r="F202" s="396" t="s">
        <v>1004</v>
      </c>
      <c r="G202" s="393" t="s">
        <v>242</v>
      </c>
      <c r="H202" s="394">
        <v>280</v>
      </c>
      <c r="I202" s="396" t="s">
        <v>1004</v>
      </c>
      <c r="J202" s="393" t="s">
        <v>242</v>
      </c>
      <c r="K202" s="394">
        <v>280</v>
      </c>
      <c r="L202" s="396" t="s">
        <v>1004</v>
      </c>
      <c r="M202" s="393" t="s">
        <v>242</v>
      </c>
      <c r="N202" s="394">
        <v>280</v>
      </c>
    </row>
    <row r="203" spans="1:14" s="74" customFormat="1" ht="66" x14ac:dyDescent="0.3">
      <c r="A203" s="390" t="s">
        <v>826</v>
      </c>
      <c r="B203" s="391">
        <v>200</v>
      </c>
      <c r="C203" s="392" t="s">
        <v>828</v>
      </c>
      <c r="D203" s="393" t="s">
        <v>178</v>
      </c>
      <c r="E203" s="394">
        <v>200</v>
      </c>
      <c r="F203" s="392" t="s">
        <v>914</v>
      </c>
      <c r="G203" s="393" t="s">
        <v>85</v>
      </c>
      <c r="H203" s="394">
        <v>200</v>
      </c>
      <c r="I203" s="392" t="s">
        <v>827</v>
      </c>
      <c r="J203" s="393" t="s">
        <v>72</v>
      </c>
      <c r="K203" s="394">
        <v>200</v>
      </c>
      <c r="L203" s="392" t="s">
        <v>828</v>
      </c>
      <c r="M203" s="393" t="s">
        <v>178</v>
      </c>
      <c r="N203" s="394">
        <v>200</v>
      </c>
    </row>
    <row r="204" spans="1:14" s="74" customFormat="1" ht="49.5" x14ac:dyDescent="0.3">
      <c r="A204" s="390" t="s">
        <v>806</v>
      </c>
      <c r="B204" s="391">
        <v>20</v>
      </c>
      <c r="C204" s="396"/>
      <c r="D204" s="393" t="s">
        <v>188</v>
      </c>
      <c r="E204" s="394">
        <v>20</v>
      </c>
      <c r="F204" s="396"/>
      <c r="G204" s="393" t="s">
        <v>188</v>
      </c>
      <c r="H204" s="394">
        <v>20</v>
      </c>
      <c r="I204" s="396"/>
      <c r="J204" s="393" t="s">
        <v>188</v>
      </c>
      <c r="K204" s="394">
        <v>20</v>
      </c>
      <c r="L204" s="396"/>
      <c r="M204" s="393" t="s">
        <v>188</v>
      </c>
      <c r="N204" s="394">
        <v>20</v>
      </c>
    </row>
    <row r="205" spans="1:14" s="74" customFormat="1" ht="33" x14ac:dyDescent="0.3">
      <c r="A205" s="390" t="s">
        <v>830</v>
      </c>
      <c r="B205" s="391">
        <v>40</v>
      </c>
      <c r="C205" s="396"/>
      <c r="D205" s="393" t="s">
        <v>194</v>
      </c>
      <c r="E205" s="394">
        <v>50</v>
      </c>
      <c r="F205" s="396"/>
      <c r="G205" s="393" t="s">
        <v>194</v>
      </c>
      <c r="H205" s="394">
        <v>50</v>
      </c>
      <c r="I205" s="396"/>
      <c r="J205" s="393" t="s">
        <v>194</v>
      </c>
      <c r="K205" s="394">
        <v>50</v>
      </c>
      <c r="L205" s="396"/>
      <c r="M205" s="393" t="s">
        <v>194</v>
      </c>
      <c r="N205" s="394">
        <v>50</v>
      </c>
    </row>
    <row r="206" spans="1:14" s="74" customFormat="1" x14ac:dyDescent="0.3">
      <c r="A206" s="390" t="s">
        <v>807</v>
      </c>
      <c r="B206" s="391">
        <v>100</v>
      </c>
      <c r="C206" s="392" t="s">
        <v>250</v>
      </c>
      <c r="D206" s="393" t="s">
        <v>69</v>
      </c>
      <c r="E206" s="394">
        <v>100</v>
      </c>
      <c r="F206" s="392" t="s">
        <v>250</v>
      </c>
      <c r="G206" s="393" t="s">
        <v>77</v>
      </c>
      <c r="H206" s="394">
        <v>100</v>
      </c>
      <c r="I206" s="392" t="s">
        <v>250</v>
      </c>
      <c r="J206" s="393" t="s">
        <v>86</v>
      </c>
      <c r="K206" s="394">
        <v>100</v>
      </c>
      <c r="L206" s="392" t="s">
        <v>250</v>
      </c>
      <c r="M206" s="393" t="s">
        <v>69</v>
      </c>
      <c r="N206" s="394">
        <v>100</v>
      </c>
    </row>
    <row r="207" spans="1:14" s="386" customFormat="1" x14ac:dyDescent="0.25">
      <c r="A207" s="397"/>
      <c r="B207" s="398"/>
      <c r="C207" s="452" t="s">
        <v>73</v>
      </c>
      <c r="D207" s="452"/>
      <c r="E207" s="399">
        <f>SUM(E200:E206)</f>
        <v>1010</v>
      </c>
      <c r="F207" s="452" t="s">
        <v>73</v>
      </c>
      <c r="G207" s="452"/>
      <c r="H207" s="399">
        <f>SUM(H200:H206)</f>
        <v>1000</v>
      </c>
      <c r="I207" s="452" t="s">
        <v>73</v>
      </c>
      <c r="J207" s="452"/>
      <c r="K207" s="399">
        <f>SUM(K200:K206)</f>
        <v>1000</v>
      </c>
      <c r="L207" s="452" t="s">
        <v>73</v>
      </c>
      <c r="M207" s="452"/>
      <c r="N207" s="399">
        <f>SUM(N200:N206)</f>
        <v>1010</v>
      </c>
    </row>
    <row r="208" spans="1:14" s="74" customFormat="1" ht="33" x14ac:dyDescent="0.3">
      <c r="A208" s="390" t="s">
        <v>1005</v>
      </c>
      <c r="B208" s="391">
        <v>50</v>
      </c>
      <c r="C208" s="396" t="s">
        <v>305</v>
      </c>
      <c r="D208" s="393" t="s">
        <v>90</v>
      </c>
      <c r="E208" s="394">
        <v>55</v>
      </c>
      <c r="F208" s="396" t="s">
        <v>305</v>
      </c>
      <c r="G208" s="393" t="s">
        <v>1006</v>
      </c>
      <c r="H208" s="394">
        <v>50</v>
      </c>
      <c r="I208" s="396" t="s">
        <v>1007</v>
      </c>
      <c r="J208" s="393" t="s">
        <v>1008</v>
      </c>
      <c r="K208" s="394">
        <v>50</v>
      </c>
      <c r="L208" s="396" t="s">
        <v>305</v>
      </c>
      <c r="M208" s="393" t="s">
        <v>90</v>
      </c>
      <c r="N208" s="394">
        <v>55</v>
      </c>
    </row>
    <row r="209" spans="1:14" s="74" customFormat="1" ht="49.5" x14ac:dyDescent="0.3">
      <c r="A209" s="390" t="s">
        <v>802</v>
      </c>
      <c r="B209" s="391">
        <v>200</v>
      </c>
      <c r="C209" s="396" t="s">
        <v>804</v>
      </c>
      <c r="D209" s="393" t="s">
        <v>79</v>
      </c>
      <c r="E209" s="394">
        <v>200</v>
      </c>
      <c r="F209" s="396" t="s">
        <v>803</v>
      </c>
      <c r="G209" s="393" t="s">
        <v>12</v>
      </c>
      <c r="H209" s="394">
        <v>200</v>
      </c>
      <c r="I209" s="396" t="s">
        <v>804</v>
      </c>
      <c r="J209" s="393" t="s">
        <v>323</v>
      </c>
      <c r="K209" s="394">
        <v>200</v>
      </c>
      <c r="L209" s="396" t="s">
        <v>804</v>
      </c>
      <c r="M209" s="393" t="s">
        <v>79</v>
      </c>
      <c r="N209" s="394">
        <v>200</v>
      </c>
    </row>
    <row r="210" spans="1:14" s="74" customFormat="1" x14ac:dyDescent="0.3">
      <c r="A210" s="390" t="s">
        <v>807</v>
      </c>
      <c r="B210" s="391">
        <v>100</v>
      </c>
      <c r="C210" s="392" t="s">
        <v>250</v>
      </c>
      <c r="D210" s="393" t="s">
        <v>77</v>
      </c>
      <c r="E210" s="394">
        <v>100</v>
      </c>
      <c r="F210" s="392" t="s">
        <v>250</v>
      </c>
      <c r="G210" s="393" t="s">
        <v>69</v>
      </c>
      <c r="H210" s="394">
        <v>100</v>
      </c>
      <c r="I210" s="392" t="s">
        <v>250</v>
      </c>
      <c r="J210" s="393" t="s">
        <v>859</v>
      </c>
      <c r="K210" s="394">
        <v>100</v>
      </c>
      <c r="L210" s="392" t="s">
        <v>250</v>
      </c>
      <c r="M210" s="393" t="s">
        <v>77</v>
      </c>
      <c r="N210" s="394">
        <v>100</v>
      </c>
    </row>
    <row r="211" spans="1:14" s="386" customFormat="1" x14ac:dyDescent="0.25">
      <c r="A211" s="397"/>
      <c r="B211" s="398"/>
      <c r="C211" s="452" t="s">
        <v>106</v>
      </c>
      <c r="D211" s="452"/>
      <c r="E211" s="399">
        <f>SUM(E208:E210)</f>
        <v>355</v>
      </c>
      <c r="F211" s="452" t="s">
        <v>106</v>
      </c>
      <c r="G211" s="452"/>
      <c r="H211" s="399">
        <f>SUM(H208:H210)</f>
        <v>350</v>
      </c>
      <c r="I211" s="452" t="s">
        <v>106</v>
      </c>
      <c r="J211" s="452"/>
      <c r="K211" s="399">
        <f>SUM(K208:K210)</f>
        <v>350</v>
      </c>
      <c r="L211" s="452" t="s">
        <v>106</v>
      </c>
      <c r="M211" s="452"/>
      <c r="N211" s="399">
        <f>SUM(N208:N210)</f>
        <v>355</v>
      </c>
    </row>
    <row r="212" spans="1:14" s="386" customFormat="1" ht="17.25" thickBot="1" x14ac:dyDescent="0.3">
      <c r="A212" s="397"/>
      <c r="B212" s="398"/>
      <c r="C212" s="453" t="s">
        <v>1009</v>
      </c>
      <c r="D212" s="453"/>
      <c r="E212" s="409">
        <f>E199+E207+E211</f>
        <v>1990</v>
      </c>
      <c r="F212" s="453" t="s">
        <v>1009</v>
      </c>
      <c r="G212" s="453"/>
      <c r="H212" s="409">
        <f>H199+H207+H211</f>
        <v>1970</v>
      </c>
      <c r="I212" s="453" t="s">
        <v>1009</v>
      </c>
      <c r="J212" s="453"/>
      <c r="K212" s="409">
        <f>K199+K207+K211</f>
        <v>1975</v>
      </c>
      <c r="L212" s="453" t="s">
        <v>1009</v>
      </c>
      <c r="M212" s="453"/>
      <c r="N212" s="409">
        <f>N199+N207+N211</f>
        <v>1990</v>
      </c>
    </row>
    <row r="213" spans="1:14" s="395" customFormat="1" x14ac:dyDescent="0.25">
      <c r="A213" s="390" t="s">
        <v>796</v>
      </c>
      <c r="B213" s="391">
        <v>10</v>
      </c>
      <c r="C213" s="392" t="s">
        <v>245</v>
      </c>
      <c r="D213" s="393" t="s">
        <v>67</v>
      </c>
      <c r="E213" s="394">
        <v>10</v>
      </c>
      <c r="F213" s="392" t="s">
        <v>245</v>
      </c>
      <c r="G213" s="393" t="s">
        <v>67</v>
      </c>
      <c r="H213" s="394">
        <v>10</v>
      </c>
      <c r="I213" s="392" t="s">
        <v>245</v>
      </c>
      <c r="J213" s="393" t="s">
        <v>67</v>
      </c>
      <c r="K213" s="394">
        <v>10</v>
      </c>
      <c r="L213" s="392" t="s">
        <v>245</v>
      </c>
      <c r="M213" s="393" t="s">
        <v>67</v>
      </c>
      <c r="N213" s="394">
        <v>10</v>
      </c>
    </row>
    <row r="214" spans="1:14" s="395" customFormat="1" x14ac:dyDescent="0.25">
      <c r="A214" s="390" t="s">
        <v>796</v>
      </c>
      <c r="B214" s="391">
        <v>10</v>
      </c>
      <c r="C214" s="392" t="s">
        <v>246</v>
      </c>
      <c r="D214" s="393" t="s">
        <v>68</v>
      </c>
      <c r="E214" s="394">
        <v>15</v>
      </c>
      <c r="F214" s="392" t="s">
        <v>246</v>
      </c>
      <c r="G214" s="393" t="s">
        <v>68</v>
      </c>
      <c r="H214" s="394">
        <v>15</v>
      </c>
      <c r="I214" s="392" t="s">
        <v>246</v>
      </c>
      <c r="J214" s="393" t="s">
        <v>68</v>
      </c>
      <c r="K214" s="394">
        <v>15</v>
      </c>
      <c r="L214" s="392" t="s">
        <v>246</v>
      </c>
      <c r="M214" s="393" t="s">
        <v>68</v>
      </c>
      <c r="N214" s="394">
        <v>15</v>
      </c>
    </row>
    <row r="215" spans="1:14" s="74" customFormat="1" x14ac:dyDescent="0.3">
      <c r="A215" s="390" t="s">
        <v>153</v>
      </c>
      <c r="B215" s="391">
        <v>40</v>
      </c>
      <c r="C215" s="392" t="s">
        <v>247</v>
      </c>
      <c r="D215" s="393" t="s">
        <v>144</v>
      </c>
      <c r="E215" s="394">
        <v>40</v>
      </c>
      <c r="F215" s="392" t="s">
        <v>1010</v>
      </c>
      <c r="G215" s="393" t="s">
        <v>1011</v>
      </c>
      <c r="H215" s="394">
        <v>40</v>
      </c>
      <c r="I215" s="392" t="s">
        <v>247</v>
      </c>
      <c r="J215" s="393" t="s">
        <v>144</v>
      </c>
      <c r="K215" s="394">
        <v>40</v>
      </c>
      <c r="L215" s="392" t="s">
        <v>247</v>
      </c>
      <c r="M215" s="393" t="s">
        <v>144</v>
      </c>
      <c r="N215" s="394">
        <v>40</v>
      </c>
    </row>
    <row r="216" spans="1:14" s="74" customFormat="1" ht="49.5" x14ac:dyDescent="0.3">
      <c r="A216" s="390" t="s">
        <v>797</v>
      </c>
      <c r="B216" s="391">
        <v>200</v>
      </c>
      <c r="C216" s="392" t="s">
        <v>896</v>
      </c>
      <c r="D216" s="393" t="s">
        <v>169</v>
      </c>
      <c r="E216" s="394">
        <v>220</v>
      </c>
      <c r="F216" s="392" t="s">
        <v>937</v>
      </c>
      <c r="G216" s="393" t="s">
        <v>938</v>
      </c>
      <c r="H216" s="394">
        <v>200</v>
      </c>
      <c r="I216" s="392" t="s">
        <v>271</v>
      </c>
      <c r="J216" s="393" t="s">
        <v>170</v>
      </c>
      <c r="K216" s="394">
        <v>200</v>
      </c>
      <c r="L216" s="392" t="s">
        <v>896</v>
      </c>
      <c r="M216" s="393" t="s">
        <v>169</v>
      </c>
      <c r="N216" s="394">
        <v>220</v>
      </c>
    </row>
    <row r="217" spans="1:14" s="74" customFormat="1" ht="49.5" x14ac:dyDescent="0.3">
      <c r="A217" s="390" t="s">
        <v>802</v>
      </c>
      <c r="B217" s="391">
        <v>200</v>
      </c>
      <c r="C217" s="392" t="s">
        <v>803</v>
      </c>
      <c r="D217" s="393" t="s">
        <v>12</v>
      </c>
      <c r="E217" s="394">
        <v>200</v>
      </c>
      <c r="F217" s="392" t="s">
        <v>804</v>
      </c>
      <c r="G217" s="393" t="s">
        <v>79</v>
      </c>
      <c r="H217" s="394">
        <v>200</v>
      </c>
      <c r="I217" s="392" t="s">
        <v>840</v>
      </c>
      <c r="J217" s="393" t="s">
        <v>36</v>
      </c>
      <c r="K217" s="394">
        <v>200</v>
      </c>
      <c r="L217" s="392" t="s">
        <v>803</v>
      </c>
      <c r="M217" s="393" t="s">
        <v>12</v>
      </c>
      <c r="N217" s="394">
        <v>200</v>
      </c>
    </row>
    <row r="218" spans="1:14" s="74" customFormat="1" ht="49.5" x14ac:dyDescent="0.3">
      <c r="A218" s="390" t="s">
        <v>806</v>
      </c>
      <c r="B218" s="391">
        <v>30</v>
      </c>
      <c r="C218" s="396"/>
      <c r="D218" s="393" t="s">
        <v>188</v>
      </c>
      <c r="E218" s="394">
        <v>40</v>
      </c>
      <c r="F218" s="396"/>
      <c r="G218" s="393" t="s">
        <v>188</v>
      </c>
      <c r="H218" s="394">
        <v>40</v>
      </c>
      <c r="I218" s="396"/>
      <c r="J218" s="393" t="s">
        <v>188</v>
      </c>
      <c r="K218" s="394">
        <v>40</v>
      </c>
      <c r="L218" s="396"/>
      <c r="M218" s="393" t="s">
        <v>188</v>
      </c>
      <c r="N218" s="394">
        <v>40</v>
      </c>
    </row>
    <row r="219" spans="1:14" s="74" customFormat="1" x14ac:dyDescent="0.3">
      <c r="A219" s="390" t="s">
        <v>807</v>
      </c>
      <c r="B219" s="391">
        <v>100</v>
      </c>
      <c r="C219" s="392" t="s">
        <v>250</v>
      </c>
      <c r="D219" s="393" t="s">
        <v>69</v>
      </c>
      <c r="E219" s="394">
        <v>100</v>
      </c>
      <c r="F219" s="392" t="s">
        <v>250</v>
      </c>
      <c r="G219" s="393" t="s">
        <v>195</v>
      </c>
      <c r="H219" s="394">
        <v>100</v>
      </c>
      <c r="I219" s="392" t="s">
        <v>250</v>
      </c>
      <c r="J219" s="393" t="s">
        <v>77</v>
      </c>
      <c r="K219" s="394">
        <v>100</v>
      </c>
      <c r="L219" s="392" t="s">
        <v>250</v>
      </c>
      <c r="M219" s="393" t="s">
        <v>69</v>
      </c>
      <c r="N219" s="394">
        <v>100</v>
      </c>
    </row>
    <row r="220" spans="1:14" s="386" customFormat="1" x14ac:dyDescent="0.25">
      <c r="A220" s="397"/>
      <c r="B220" s="398"/>
      <c r="C220" s="452" t="s">
        <v>70</v>
      </c>
      <c r="D220" s="452"/>
      <c r="E220" s="399">
        <f>SUM(E213:E219)</f>
        <v>625</v>
      </c>
      <c r="F220" s="452" t="s">
        <v>70</v>
      </c>
      <c r="G220" s="452"/>
      <c r="H220" s="399">
        <f>SUM(H213:H219)</f>
        <v>605</v>
      </c>
      <c r="I220" s="452" t="s">
        <v>70</v>
      </c>
      <c r="J220" s="452"/>
      <c r="K220" s="399">
        <f>SUM(K213:K219)</f>
        <v>605</v>
      </c>
      <c r="L220" s="452" t="s">
        <v>70</v>
      </c>
      <c r="M220" s="452"/>
      <c r="N220" s="399">
        <f>SUM(N213:N219)</f>
        <v>625</v>
      </c>
    </row>
    <row r="221" spans="1:14" s="74" customFormat="1" ht="49.5" x14ac:dyDescent="0.3">
      <c r="A221" s="390" t="s">
        <v>808</v>
      </c>
      <c r="B221" s="391">
        <v>100</v>
      </c>
      <c r="C221" s="392" t="s">
        <v>307</v>
      </c>
      <c r="D221" s="393" t="s">
        <v>231</v>
      </c>
      <c r="E221" s="394">
        <v>100</v>
      </c>
      <c r="F221" s="392" t="s">
        <v>897</v>
      </c>
      <c r="G221" s="393" t="s">
        <v>212</v>
      </c>
      <c r="H221" s="394">
        <v>100</v>
      </c>
      <c r="I221" s="392" t="s">
        <v>774</v>
      </c>
      <c r="J221" s="393" t="s">
        <v>220</v>
      </c>
      <c r="K221" s="394">
        <v>100</v>
      </c>
      <c r="L221" s="392" t="s">
        <v>307</v>
      </c>
      <c r="M221" s="393" t="s">
        <v>231</v>
      </c>
      <c r="N221" s="394">
        <v>100</v>
      </c>
    </row>
    <row r="222" spans="1:14" s="74" customFormat="1" ht="33" x14ac:dyDescent="0.3">
      <c r="A222" s="390" t="s">
        <v>811</v>
      </c>
      <c r="B222" s="391">
        <v>250</v>
      </c>
      <c r="C222" s="392" t="s">
        <v>879</v>
      </c>
      <c r="D222" s="393" t="s">
        <v>487</v>
      </c>
      <c r="E222" s="394">
        <v>275</v>
      </c>
      <c r="F222" s="392" t="s">
        <v>1012</v>
      </c>
      <c r="G222" s="393" t="s">
        <v>321</v>
      </c>
      <c r="H222" s="394">
        <v>250</v>
      </c>
      <c r="I222" s="392" t="s">
        <v>812</v>
      </c>
      <c r="J222" s="393" t="s">
        <v>880</v>
      </c>
      <c r="K222" s="394">
        <v>250</v>
      </c>
      <c r="L222" s="392" t="s">
        <v>879</v>
      </c>
      <c r="M222" s="393" t="s">
        <v>487</v>
      </c>
      <c r="N222" s="394">
        <v>275</v>
      </c>
    </row>
    <row r="223" spans="1:14" s="74" customFormat="1" ht="49.5" x14ac:dyDescent="0.3">
      <c r="A223" s="390" t="s">
        <v>817</v>
      </c>
      <c r="B223" s="391">
        <v>100</v>
      </c>
      <c r="C223" s="392" t="s">
        <v>820</v>
      </c>
      <c r="D223" s="393" t="s">
        <v>232</v>
      </c>
      <c r="E223" s="394">
        <v>100</v>
      </c>
      <c r="F223" s="392" t="s">
        <v>1013</v>
      </c>
      <c r="G223" s="393" t="s">
        <v>1014</v>
      </c>
      <c r="H223" s="394">
        <v>100</v>
      </c>
      <c r="I223" s="392" t="s">
        <v>1015</v>
      </c>
      <c r="J223" s="393" t="s">
        <v>1016</v>
      </c>
      <c r="K223" s="394">
        <v>100</v>
      </c>
      <c r="L223" s="392" t="s">
        <v>820</v>
      </c>
      <c r="M223" s="393" t="s">
        <v>232</v>
      </c>
      <c r="N223" s="394">
        <v>100</v>
      </c>
    </row>
    <row r="224" spans="1:14" s="74" customFormat="1" ht="33" x14ac:dyDescent="0.3">
      <c r="A224" s="390" t="s">
        <v>821</v>
      </c>
      <c r="B224" s="391">
        <v>180</v>
      </c>
      <c r="C224" s="392" t="s">
        <v>822</v>
      </c>
      <c r="D224" s="393" t="s">
        <v>71</v>
      </c>
      <c r="E224" s="394">
        <v>180</v>
      </c>
      <c r="F224" s="392" t="s">
        <v>1017</v>
      </c>
      <c r="G224" s="393" t="s">
        <v>1018</v>
      </c>
      <c r="H224" s="394">
        <v>180</v>
      </c>
      <c r="I224" s="392" t="s">
        <v>1019</v>
      </c>
      <c r="J224" s="393" t="s">
        <v>219</v>
      </c>
      <c r="K224" s="394">
        <v>180</v>
      </c>
      <c r="L224" s="392" t="s">
        <v>822</v>
      </c>
      <c r="M224" s="393" t="s">
        <v>71</v>
      </c>
      <c r="N224" s="394">
        <v>180</v>
      </c>
    </row>
    <row r="225" spans="1:14" s="74" customFormat="1" ht="66" x14ac:dyDescent="0.3">
      <c r="A225" s="390" t="s">
        <v>826</v>
      </c>
      <c r="B225" s="391">
        <v>200</v>
      </c>
      <c r="C225" s="392" t="s">
        <v>827</v>
      </c>
      <c r="D225" s="393" t="s">
        <v>72</v>
      </c>
      <c r="E225" s="394">
        <v>200</v>
      </c>
      <c r="F225" s="392" t="s">
        <v>828</v>
      </c>
      <c r="G225" s="393" t="s">
        <v>178</v>
      </c>
      <c r="H225" s="394">
        <v>200</v>
      </c>
      <c r="I225" s="392" t="s">
        <v>828</v>
      </c>
      <c r="J225" s="393" t="s">
        <v>88</v>
      </c>
      <c r="K225" s="394">
        <v>200</v>
      </c>
      <c r="L225" s="392" t="s">
        <v>827</v>
      </c>
      <c r="M225" s="393" t="s">
        <v>72</v>
      </c>
      <c r="N225" s="394">
        <v>200</v>
      </c>
    </row>
    <row r="226" spans="1:14" s="74" customFormat="1" ht="49.5" x14ac:dyDescent="0.3">
      <c r="A226" s="390" t="s">
        <v>806</v>
      </c>
      <c r="B226" s="391">
        <v>20</v>
      </c>
      <c r="C226" s="396"/>
      <c r="D226" s="393" t="s">
        <v>188</v>
      </c>
      <c r="E226" s="394">
        <v>20</v>
      </c>
      <c r="F226" s="396"/>
      <c r="G226" s="393" t="s">
        <v>188</v>
      </c>
      <c r="H226" s="394">
        <v>20</v>
      </c>
      <c r="I226" s="396"/>
      <c r="J226" s="393" t="s">
        <v>188</v>
      </c>
      <c r="K226" s="394">
        <v>20</v>
      </c>
      <c r="L226" s="396"/>
      <c r="M226" s="393" t="s">
        <v>188</v>
      </c>
      <c r="N226" s="394">
        <v>20</v>
      </c>
    </row>
    <row r="227" spans="1:14" s="74" customFormat="1" ht="33" x14ac:dyDescent="0.3">
      <c r="A227" s="390" t="s">
        <v>830</v>
      </c>
      <c r="B227" s="391">
        <v>40</v>
      </c>
      <c r="C227" s="396"/>
      <c r="D227" s="393" t="s">
        <v>194</v>
      </c>
      <c r="E227" s="394">
        <v>50</v>
      </c>
      <c r="F227" s="396"/>
      <c r="G227" s="393" t="s">
        <v>194</v>
      </c>
      <c r="H227" s="394">
        <v>50</v>
      </c>
      <c r="I227" s="396"/>
      <c r="J227" s="393" t="s">
        <v>194</v>
      </c>
      <c r="K227" s="394">
        <v>50</v>
      </c>
      <c r="L227" s="396"/>
      <c r="M227" s="393" t="s">
        <v>194</v>
      </c>
      <c r="N227" s="394">
        <v>50</v>
      </c>
    </row>
    <row r="228" spans="1:14" s="74" customFormat="1" x14ac:dyDescent="0.3">
      <c r="A228" s="390" t="s">
        <v>807</v>
      </c>
      <c r="B228" s="391">
        <v>100</v>
      </c>
      <c r="C228" s="392" t="s">
        <v>250</v>
      </c>
      <c r="D228" s="393" t="s">
        <v>77</v>
      </c>
      <c r="E228" s="394">
        <v>100</v>
      </c>
      <c r="F228" s="392" t="s">
        <v>250</v>
      </c>
      <c r="G228" s="393" t="s">
        <v>184</v>
      </c>
      <c r="H228" s="394">
        <v>100</v>
      </c>
      <c r="I228" s="392" t="s">
        <v>250</v>
      </c>
      <c r="J228" s="393" t="s">
        <v>69</v>
      </c>
      <c r="K228" s="394">
        <v>100</v>
      </c>
      <c r="L228" s="392" t="s">
        <v>250</v>
      </c>
      <c r="M228" s="393" t="s">
        <v>77</v>
      </c>
      <c r="N228" s="394">
        <v>100</v>
      </c>
    </row>
    <row r="229" spans="1:14" s="386" customFormat="1" x14ac:dyDescent="0.25">
      <c r="A229" s="397"/>
      <c r="B229" s="398"/>
      <c r="C229" s="452" t="s">
        <v>73</v>
      </c>
      <c r="D229" s="452"/>
      <c r="E229" s="399">
        <f>SUM(E221:E228)</f>
        <v>1025</v>
      </c>
      <c r="F229" s="452" t="s">
        <v>73</v>
      </c>
      <c r="G229" s="452"/>
      <c r="H229" s="399">
        <f>SUM(H221:H228)</f>
        <v>1000</v>
      </c>
      <c r="I229" s="452" t="s">
        <v>73</v>
      </c>
      <c r="J229" s="452"/>
      <c r="K229" s="399">
        <f>SUM(K221:K228)</f>
        <v>1000</v>
      </c>
      <c r="L229" s="452" t="s">
        <v>73</v>
      </c>
      <c r="M229" s="452"/>
      <c r="N229" s="399">
        <f>SUM(N221:N228)</f>
        <v>1025</v>
      </c>
    </row>
    <row r="230" spans="1:14" s="74" customFormat="1" x14ac:dyDescent="0.3">
      <c r="A230" s="390" t="s">
        <v>158</v>
      </c>
      <c r="B230" s="391">
        <v>50</v>
      </c>
      <c r="C230" s="392" t="s">
        <v>255</v>
      </c>
      <c r="D230" s="393" t="s">
        <v>196</v>
      </c>
      <c r="E230" s="394">
        <v>100</v>
      </c>
      <c r="F230" s="392" t="s">
        <v>831</v>
      </c>
      <c r="G230" s="393" t="s">
        <v>832</v>
      </c>
      <c r="H230" s="394">
        <v>100</v>
      </c>
      <c r="I230" s="392" t="s">
        <v>255</v>
      </c>
      <c r="J230" s="393" t="s">
        <v>221</v>
      </c>
      <c r="K230" s="394">
        <v>100</v>
      </c>
      <c r="L230" s="392" t="s">
        <v>255</v>
      </c>
      <c r="M230" s="393" t="s">
        <v>196</v>
      </c>
      <c r="N230" s="394">
        <v>100</v>
      </c>
    </row>
    <row r="231" spans="1:14" s="74" customFormat="1" ht="33" x14ac:dyDescent="0.3">
      <c r="A231" s="390" t="s">
        <v>833</v>
      </c>
      <c r="B231" s="391">
        <v>200</v>
      </c>
      <c r="C231" s="396"/>
      <c r="D231" s="393" t="s">
        <v>187</v>
      </c>
      <c r="E231" s="394">
        <v>200</v>
      </c>
      <c r="F231" s="396"/>
      <c r="G231" s="393" t="s">
        <v>227</v>
      </c>
      <c r="H231" s="394">
        <v>200</v>
      </c>
      <c r="I231" s="396"/>
      <c r="J231" s="393" t="s">
        <v>215</v>
      </c>
      <c r="K231" s="394">
        <v>200</v>
      </c>
      <c r="L231" s="396"/>
      <c r="M231" s="393" t="s">
        <v>187</v>
      </c>
      <c r="N231" s="394">
        <v>200</v>
      </c>
    </row>
    <row r="232" spans="1:14" s="74" customFormat="1" x14ac:dyDescent="0.3">
      <c r="A232" s="390" t="s">
        <v>807</v>
      </c>
      <c r="B232" s="391">
        <v>100</v>
      </c>
      <c r="C232" s="396" t="s">
        <v>250</v>
      </c>
      <c r="D232" s="393" t="s">
        <v>195</v>
      </c>
      <c r="E232" s="394">
        <v>150</v>
      </c>
      <c r="F232" s="396" t="s">
        <v>250</v>
      </c>
      <c r="G232" s="393" t="s">
        <v>77</v>
      </c>
      <c r="H232" s="394">
        <v>150</v>
      </c>
      <c r="I232" s="396" t="s">
        <v>250</v>
      </c>
      <c r="J232" s="393" t="s">
        <v>184</v>
      </c>
      <c r="K232" s="394">
        <v>150</v>
      </c>
      <c r="L232" s="396" t="s">
        <v>250</v>
      </c>
      <c r="M232" s="393" t="s">
        <v>195</v>
      </c>
      <c r="N232" s="394">
        <v>150</v>
      </c>
    </row>
    <row r="233" spans="1:14" s="386" customFormat="1" x14ac:dyDescent="0.25">
      <c r="A233" s="397"/>
      <c r="B233" s="398"/>
      <c r="C233" s="452" t="s">
        <v>106</v>
      </c>
      <c r="D233" s="452"/>
      <c r="E233" s="399">
        <f>SUM(E230:E232)</f>
        <v>450</v>
      </c>
      <c r="F233" s="452" t="s">
        <v>106</v>
      </c>
      <c r="G233" s="452"/>
      <c r="H233" s="399">
        <f>SUM(H230:H232)</f>
        <v>450</v>
      </c>
      <c r="I233" s="452" t="s">
        <v>106</v>
      </c>
      <c r="J233" s="452"/>
      <c r="K233" s="399">
        <f>SUM(K230:K232)</f>
        <v>450</v>
      </c>
      <c r="L233" s="452" t="s">
        <v>106</v>
      </c>
      <c r="M233" s="452"/>
      <c r="N233" s="399">
        <f>SUM(N230:N232)</f>
        <v>450</v>
      </c>
    </row>
    <row r="234" spans="1:14" s="386" customFormat="1" x14ac:dyDescent="0.25">
      <c r="A234" s="397"/>
      <c r="B234" s="398"/>
      <c r="C234" s="452" t="s">
        <v>1020</v>
      </c>
      <c r="D234" s="452"/>
      <c r="E234" s="400">
        <f>E233+E229+E220</f>
        <v>2100</v>
      </c>
      <c r="F234" s="452" t="s">
        <v>1020</v>
      </c>
      <c r="G234" s="452"/>
      <c r="H234" s="400">
        <f>H233+H229+H220</f>
        <v>2055</v>
      </c>
      <c r="I234" s="452" t="s">
        <v>1020</v>
      </c>
      <c r="J234" s="452"/>
      <c r="K234" s="400">
        <f>K233+K229+K220</f>
        <v>2055</v>
      </c>
      <c r="L234" s="452" t="s">
        <v>1020</v>
      </c>
      <c r="M234" s="452"/>
      <c r="N234" s="400">
        <f>N233+N229+N220</f>
        <v>2100</v>
      </c>
    </row>
    <row r="235" spans="1:14" s="74" customFormat="1" x14ac:dyDescent="0.3">
      <c r="A235" s="390" t="s">
        <v>796</v>
      </c>
      <c r="B235" s="391">
        <v>10</v>
      </c>
      <c r="C235" s="392" t="s">
        <v>246</v>
      </c>
      <c r="D235" s="393" t="s">
        <v>68</v>
      </c>
      <c r="E235" s="394">
        <v>15</v>
      </c>
      <c r="F235" s="392" t="s">
        <v>246</v>
      </c>
      <c r="G235" s="393" t="s">
        <v>68</v>
      </c>
      <c r="H235" s="394">
        <v>15</v>
      </c>
      <c r="I235" s="392" t="s">
        <v>246</v>
      </c>
      <c r="J235" s="393" t="s">
        <v>68</v>
      </c>
      <c r="K235" s="394">
        <v>15</v>
      </c>
      <c r="L235" s="392" t="s">
        <v>246</v>
      </c>
      <c r="M235" s="393" t="s">
        <v>68</v>
      </c>
      <c r="N235" s="394">
        <v>15</v>
      </c>
    </row>
    <row r="236" spans="1:14" s="74" customFormat="1" ht="33" x14ac:dyDescent="0.3">
      <c r="A236" s="390" t="s">
        <v>835</v>
      </c>
      <c r="B236" s="391">
        <v>200</v>
      </c>
      <c r="C236" s="392" t="s">
        <v>839</v>
      </c>
      <c r="D236" s="393" t="s">
        <v>497</v>
      </c>
      <c r="E236" s="394">
        <v>230</v>
      </c>
      <c r="F236" s="396" t="s">
        <v>836</v>
      </c>
      <c r="G236" s="393" t="s">
        <v>1079</v>
      </c>
      <c r="H236" s="394">
        <v>200</v>
      </c>
      <c r="I236" s="396" t="s">
        <v>836</v>
      </c>
      <c r="J236" s="393" t="s">
        <v>492</v>
      </c>
      <c r="K236" s="394">
        <v>230</v>
      </c>
      <c r="L236" s="392" t="s">
        <v>839</v>
      </c>
      <c r="M236" s="393" t="s">
        <v>497</v>
      </c>
      <c r="N236" s="394">
        <v>230</v>
      </c>
    </row>
    <row r="237" spans="1:14" s="74" customFormat="1" ht="49.5" x14ac:dyDescent="0.3">
      <c r="A237" s="390" t="s">
        <v>802</v>
      </c>
      <c r="B237" s="391">
        <v>200</v>
      </c>
      <c r="C237" s="392" t="s">
        <v>840</v>
      </c>
      <c r="D237" s="393" t="s">
        <v>36</v>
      </c>
      <c r="E237" s="394">
        <v>200</v>
      </c>
      <c r="F237" s="392" t="s">
        <v>804</v>
      </c>
      <c r="G237" s="393" t="s">
        <v>805</v>
      </c>
      <c r="H237" s="394">
        <v>200</v>
      </c>
      <c r="I237" s="392" t="s">
        <v>803</v>
      </c>
      <c r="J237" s="393" t="s">
        <v>12</v>
      </c>
      <c r="K237" s="394">
        <v>200</v>
      </c>
      <c r="L237" s="392" t="s">
        <v>840</v>
      </c>
      <c r="M237" s="393" t="s">
        <v>36</v>
      </c>
      <c r="N237" s="394">
        <v>200</v>
      </c>
    </row>
    <row r="238" spans="1:14" s="74" customFormat="1" x14ac:dyDescent="0.3">
      <c r="A238" s="390" t="s">
        <v>158</v>
      </c>
      <c r="B238" s="391">
        <v>50</v>
      </c>
      <c r="C238" s="392" t="s">
        <v>841</v>
      </c>
      <c r="D238" s="393" t="s">
        <v>197</v>
      </c>
      <c r="E238" s="394">
        <v>50</v>
      </c>
      <c r="F238" s="392" t="s">
        <v>841</v>
      </c>
      <c r="G238" s="393" t="s">
        <v>44</v>
      </c>
      <c r="H238" s="394">
        <v>50</v>
      </c>
      <c r="I238" s="392" t="s">
        <v>841</v>
      </c>
      <c r="J238" s="393" t="s">
        <v>240</v>
      </c>
      <c r="K238" s="394">
        <v>50</v>
      </c>
      <c r="L238" s="392" t="s">
        <v>841</v>
      </c>
      <c r="M238" s="393" t="s">
        <v>197</v>
      </c>
      <c r="N238" s="394">
        <v>50</v>
      </c>
    </row>
    <row r="239" spans="1:14" s="74" customFormat="1" x14ac:dyDescent="0.3">
      <c r="A239" s="390" t="s">
        <v>807</v>
      </c>
      <c r="B239" s="391">
        <v>100</v>
      </c>
      <c r="C239" s="392" t="s">
        <v>250</v>
      </c>
      <c r="D239" s="393" t="s">
        <v>77</v>
      </c>
      <c r="E239" s="394">
        <v>100</v>
      </c>
      <c r="F239" s="392" t="s">
        <v>250</v>
      </c>
      <c r="G239" s="393" t="s">
        <v>69</v>
      </c>
      <c r="H239" s="394">
        <v>100</v>
      </c>
      <c r="I239" s="392" t="s">
        <v>250</v>
      </c>
      <c r="J239" s="393" t="s">
        <v>195</v>
      </c>
      <c r="K239" s="394">
        <v>100</v>
      </c>
      <c r="L239" s="392" t="s">
        <v>250</v>
      </c>
      <c r="M239" s="393" t="s">
        <v>77</v>
      </c>
      <c r="N239" s="394">
        <v>100</v>
      </c>
    </row>
    <row r="240" spans="1:14" s="386" customFormat="1" x14ac:dyDescent="0.25">
      <c r="A240" s="397"/>
      <c r="B240" s="398"/>
      <c r="C240" s="452" t="s">
        <v>70</v>
      </c>
      <c r="D240" s="452"/>
      <c r="E240" s="399">
        <f>SUM(E235:E239)</f>
        <v>595</v>
      </c>
      <c r="F240" s="452" t="s">
        <v>70</v>
      </c>
      <c r="G240" s="452"/>
      <c r="H240" s="399">
        <f>SUM(H235:H239)</f>
        <v>565</v>
      </c>
      <c r="I240" s="452" t="s">
        <v>70</v>
      </c>
      <c r="J240" s="452"/>
      <c r="K240" s="399">
        <f>SUM(K235:K239)</f>
        <v>595</v>
      </c>
      <c r="L240" s="452" t="s">
        <v>70</v>
      </c>
      <c r="M240" s="452"/>
      <c r="N240" s="399">
        <f>SUM(N235:N239)</f>
        <v>595</v>
      </c>
    </row>
    <row r="241" spans="1:14" s="74" customFormat="1" ht="49.5" x14ac:dyDescent="0.3">
      <c r="A241" s="390" t="s">
        <v>808</v>
      </c>
      <c r="B241" s="391">
        <v>100</v>
      </c>
      <c r="C241" s="392" t="s">
        <v>309</v>
      </c>
      <c r="D241" s="393" t="s">
        <v>233</v>
      </c>
      <c r="E241" s="394">
        <v>100</v>
      </c>
      <c r="F241" s="392" t="s">
        <v>939</v>
      </c>
      <c r="G241" s="393" t="s">
        <v>223</v>
      </c>
      <c r="H241" s="394">
        <v>100</v>
      </c>
      <c r="I241" s="392" t="s">
        <v>842</v>
      </c>
      <c r="J241" s="393" t="s">
        <v>200</v>
      </c>
      <c r="K241" s="394">
        <v>10</v>
      </c>
      <c r="L241" s="392" t="s">
        <v>309</v>
      </c>
      <c r="M241" s="393" t="s">
        <v>233</v>
      </c>
      <c r="N241" s="394">
        <v>100</v>
      </c>
    </row>
    <row r="242" spans="1:14" s="74" customFormat="1" ht="66" x14ac:dyDescent="0.3">
      <c r="A242" s="390" t="s">
        <v>848</v>
      </c>
      <c r="B242" s="391">
        <v>250</v>
      </c>
      <c r="C242" s="396" t="s">
        <v>849</v>
      </c>
      <c r="D242" s="393" t="s">
        <v>489</v>
      </c>
      <c r="E242" s="394">
        <v>270</v>
      </c>
      <c r="F242" s="392" t="s">
        <v>850</v>
      </c>
      <c r="G242" s="393" t="s">
        <v>851</v>
      </c>
      <c r="H242" s="394">
        <v>250</v>
      </c>
      <c r="I242" s="396" t="s">
        <v>941</v>
      </c>
      <c r="J242" s="393" t="s">
        <v>942</v>
      </c>
      <c r="K242" s="394">
        <v>250</v>
      </c>
      <c r="L242" s="396" t="s">
        <v>849</v>
      </c>
      <c r="M242" s="393" t="s">
        <v>489</v>
      </c>
      <c r="N242" s="394">
        <v>270</v>
      </c>
    </row>
    <row r="243" spans="1:14" s="74" customFormat="1" ht="66" x14ac:dyDescent="0.3">
      <c r="A243" s="390" t="s">
        <v>1021</v>
      </c>
      <c r="B243" s="391">
        <v>100</v>
      </c>
      <c r="C243" s="396" t="s">
        <v>1022</v>
      </c>
      <c r="D243" s="393" t="s">
        <v>498</v>
      </c>
      <c r="E243" s="394">
        <v>105</v>
      </c>
      <c r="F243" s="396" t="s">
        <v>1023</v>
      </c>
      <c r="G243" s="393" t="s">
        <v>1080</v>
      </c>
      <c r="H243" s="394">
        <v>105</v>
      </c>
      <c r="I243" s="396" t="s">
        <v>818</v>
      </c>
      <c r="J243" s="393" t="s">
        <v>236</v>
      </c>
      <c r="K243" s="394">
        <v>100</v>
      </c>
      <c r="L243" s="396" t="s">
        <v>1022</v>
      </c>
      <c r="M243" s="393" t="s">
        <v>498</v>
      </c>
      <c r="N243" s="394">
        <v>105</v>
      </c>
    </row>
    <row r="244" spans="1:14" s="74" customFormat="1" ht="49.5" x14ac:dyDescent="0.3">
      <c r="A244" s="390" t="s">
        <v>871</v>
      </c>
      <c r="B244" s="391">
        <v>180</v>
      </c>
      <c r="C244" s="392" t="s">
        <v>874</v>
      </c>
      <c r="D244" s="393" t="s">
        <v>225</v>
      </c>
      <c r="E244" s="394">
        <v>180</v>
      </c>
      <c r="F244" s="396" t="s">
        <v>872</v>
      </c>
      <c r="G244" s="393" t="s">
        <v>203</v>
      </c>
      <c r="H244" s="394">
        <v>180</v>
      </c>
      <c r="I244" s="392" t="s">
        <v>873</v>
      </c>
      <c r="J244" s="393" t="s">
        <v>229</v>
      </c>
      <c r="K244" s="394">
        <v>180</v>
      </c>
      <c r="L244" s="392" t="s">
        <v>874</v>
      </c>
      <c r="M244" s="393" t="s">
        <v>225</v>
      </c>
      <c r="N244" s="394">
        <v>180</v>
      </c>
    </row>
    <row r="245" spans="1:14" s="74" customFormat="1" ht="33" x14ac:dyDescent="0.3">
      <c r="A245" s="390" t="s">
        <v>858</v>
      </c>
      <c r="B245" s="391">
        <v>200</v>
      </c>
      <c r="C245" s="401"/>
      <c r="D245" s="393" t="s">
        <v>201</v>
      </c>
      <c r="E245" s="394">
        <v>200</v>
      </c>
      <c r="F245" s="401"/>
      <c r="G245" s="393" t="s">
        <v>201</v>
      </c>
      <c r="H245" s="394">
        <v>200</v>
      </c>
      <c r="I245" s="401"/>
      <c r="J245" s="393" t="s">
        <v>201</v>
      </c>
      <c r="K245" s="394">
        <v>200</v>
      </c>
      <c r="L245" s="401"/>
      <c r="M245" s="393" t="s">
        <v>201</v>
      </c>
      <c r="N245" s="394">
        <v>200</v>
      </c>
    </row>
    <row r="246" spans="1:14" s="74" customFormat="1" ht="49.5" x14ac:dyDescent="0.3">
      <c r="A246" s="390" t="s">
        <v>806</v>
      </c>
      <c r="B246" s="391">
        <v>20</v>
      </c>
      <c r="C246" s="396"/>
      <c r="D246" s="393" t="s">
        <v>188</v>
      </c>
      <c r="E246" s="394">
        <v>20</v>
      </c>
      <c r="F246" s="396"/>
      <c r="G246" s="393" t="s">
        <v>188</v>
      </c>
      <c r="H246" s="394">
        <v>20</v>
      </c>
      <c r="I246" s="396"/>
      <c r="J246" s="393" t="s">
        <v>188</v>
      </c>
      <c r="K246" s="394">
        <v>20</v>
      </c>
      <c r="L246" s="396"/>
      <c r="M246" s="393" t="s">
        <v>188</v>
      </c>
      <c r="N246" s="394">
        <v>20</v>
      </c>
    </row>
    <row r="247" spans="1:14" s="74" customFormat="1" ht="33" x14ac:dyDescent="0.3">
      <c r="A247" s="390" t="s">
        <v>830</v>
      </c>
      <c r="B247" s="391">
        <v>40</v>
      </c>
      <c r="C247" s="396"/>
      <c r="D247" s="393" t="s">
        <v>194</v>
      </c>
      <c r="E247" s="394">
        <v>50</v>
      </c>
      <c r="F247" s="396"/>
      <c r="G247" s="393" t="s">
        <v>194</v>
      </c>
      <c r="H247" s="394">
        <v>50</v>
      </c>
      <c r="I247" s="396"/>
      <c r="J247" s="393" t="s">
        <v>194</v>
      </c>
      <c r="K247" s="394">
        <v>50</v>
      </c>
      <c r="L247" s="396"/>
      <c r="M247" s="393" t="s">
        <v>194</v>
      </c>
      <c r="N247" s="394">
        <v>50</v>
      </c>
    </row>
    <row r="248" spans="1:14" s="74" customFormat="1" x14ac:dyDescent="0.3">
      <c r="A248" s="390" t="s">
        <v>807</v>
      </c>
      <c r="B248" s="391">
        <v>100</v>
      </c>
      <c r="C248" s="392" t="s">
        <v>250</v>
      </c>
      <c r="D248" s="393" t="s">
        <v>69</v>
      </c>
      <c r="E248" s="394">
        <v>100</v>
      </c>
      <c r="F248" s="392" t="s">
        <v>250</v>
      </c>
      <c r="G248" s="393" t="s">
        <v>86</v>
      </c>
      <c r="H248" s="394">
        <v>100</v>
      </c>
      <c r="I248" s="392" t="s">
        <v>250</v>
      </c>
      <c r="J248" s="393" t="s">
        <v>77</v>
      </c>
      <c r="K248" s="394">
        <v>100</v>
      </c>
      <c r="L248" s="392" t="s">
        <v>250</v>
      </c>
      <c r="M248" s="393" t="s">
        <v>69</v>
      </c>
      <c r="N248" s="394">
        <v>100</v>
      </c>
    </row>
    <row r="249" spans="1:14" s="386" customFormat="1" x14ac:dyDescent="0.25">
      <c r="A249" s="397"/>
      <c r="B249" s="398"/>
      <c r="C249" s="452" t="s">
        <v>73</v>
      </c>
      <c r="D249" s="452"/>
      <c r="E249" s="399">
        <f>SUM(E241:E248)</f>
        <v>1025</v>
      </c>
      <c r="F249" s="452" t="s">
        <v>73</v>
      </c>
      <c r="G249" s="452"/>
      <c r="H249" s="399">
        <f>SUM(H241:H248)</f>
        <v>1005</v>
      </c>
      <c r="I249" s="452" t="s">
        <v>73</v>
      </c>
      <c r="J249" s="452"/>
      <c r="K249" s="399">
        <f>SUM(K241:K248)</f>
        <v>910</v>
      </c>
      <c r="L249" s="452" t="s">
        <v>73</v>
      </c>
      <c r="M249" s="452"/>
      <c r="N249" s="399">
        <f>SUM(N241:N248)</f>
        <v>1025</v>
      </c>
    </row>
    <row r="250" spans="1:14" s="74" customFormat="1" x14ac:dyDescent="0.3">
      <c r="A250" s="390" t="s">
        <v>860</v>
      </c>
      <c r="B250" s="391">
        <v>50</v>
      </c>
      <c r="C250" s="396" t="s">
        <v>861</v>
      </c>
      <c r="D250" s="393" t="s">
        <v>202</v>
      </c>
      <c r="E250" s="394">
        <v>75</v>
      </c>
      <c r="F250" s="396"/>
      <c r="G250" s="393" t="s">
        <v>91</v>
      </c>
      <c r="H250" s="394">
        <v>75</v>
      </c>
      <c r="I250" s="392" t="s">
        <v>915</v>
      </c>
      <c r="J250" s="393" t="s">
        <v>209</v>
      </c>
      <c r="K250" s="394">
        <v>75</v>
      </c>
      <c r="L250" s="396" t="s">
        <v>861</v>
      </c>
      <c r="M250" s="393" t="s">
        <v>202</v>
      </c>
      <c r="N250" s="394">
        <v>75</v>
      </c>
    </row>
    <row r="251" spans="1:14" s="74" customFormat="1" ht="49.5" x14ac:dyDescent="0.3">
      <c r="A251" s="390" t="s">
        <v>802</v>
      </c>
      <c r="B251" s="391">
        <v>200</v>
      </c>
      <c r="C251" s="392" t="s">
        <v>803</v>
      </c>
      <c r="D251" s="393" t="s">
        <v>12</v>
      </c>
      <c r="E251" s="394">
        <v>200</v>
      </c>
      <c r="F251" s="396" t="s">
        <v>803</v>
      </c>
      <c r="G251" s="393" t="s">
        <v>84</v>
      </c>
      <c r="H251" s="394">
        <v>200</v>
      </c>
      <c r="I251" s="396" t="s">
        <v>804</v>
      </c>
      <c r="J251" s="393" t="s">
        <v>79</v>
      </c>
      <c r="K251" s="394">
        <v>200</v>
      </c>
      <c r="L251" s="392" t="s">
        <v>803</v>
      </c>
      <c r="M251" s="393" t="s">
        <v>12</v>
      </c>
      <c r="N251" s="394">
        <v>200</v>
      </c>
    </row>
    <row r="252" spans="1:14" s="74" customFormat="1" x14ac:dyDescent="0.3">
      <c r="A252" s="390" t="s">
        <v>807</v>
      </c>
      <c r="B252" s="391">
        <v>100</v>
      </c>
      <c r="C252" s="396" t="s">
        <v>250</v>
      </c>
      <c r="D252" s="393" t="s">
        <v>86</v>
      </c>
      <c r="E252" s="394">
        <v>100</v>
      </c>
      <c r="F252" s="396" t="s">
        <v>250</v>
      </c>
      <c r="G252" s="393" t="s">
        <v>69</v>
      </c>
      <c r="H252" s="394">
        <v>100</v>
      </c>
      <c r="I252" s="396" t="s">
        <v>250</v>
      </c>
      <c r="J252" s="393" t="s">
        <v>859</v>
      </c>
      <c r="K252" s="394">
        <v>100</v>
      </c>
      <c r="L252" s="396" t="s">
        <v>250</v>
      </c>
      <c r="M252" s="393" t="s">
        <v>86</v>
      </c>
      <c r="N252" s="394">
        <v>100</v>
      </c>
    </row>
    <row r="253" spans="1:14" s="386" customFormat="1" x14ac:dyDescent="0.25">
      <c r="A253" s="397"/>
      <c r="B253" s="398"/>
      <c r="C253" s="452" t="s">
        <v>106</v>
      </c>
      <c r="D253" s="452"/>
      <c r="E253" s="399">
        <f>SUM(E250:E252)</f>
        <v>375</v>
      </c>
      <c r="F253" s="452" t="s">
        <v>106</v>
      </c>
      <c r="G253" s="452"/>
      <c r="H253" s="399">
        <f>SUM(H250:H252)</f>
        <v>375</v>
      </c>
      <c r="I253" s="452" t="s">
        <v>106</v>
      </c>
      <c r="J253" s="452"/>
      <c r="K253" s="399">
        <f>SUM(K250:K252)</f>
        <v>375</v>
      </c>
      <c r="L253" s="452" t="s">
        <v>106</v>
      </c>
      <c r="M253" s="452"/>
      <c r="N253" s="399">
        <f>SUM(N250:N252)</f>
        <v>375</v>
      </c>
    </row>
    <row r="254" spans="1:14" s="386" customFormat="1" x14ac:dyDescent="0.25">
      <c r="A254" s="397"/>
      <c r="B254" s="398"/>
      <c r="C254" s="452" t="s">
        <v>1024</v>
      </c>
      <c r="D254" s="452"/>
      <c r="E254" s="400">
        <f>E249+E253+E240</f>
        <v>1995</v>
      </c>
      <c r="F254" s="452" t="s">
        <v>1024</v>
      </c>
      <c r="G254" s="452"/>
      <c r="H254" s="400">
        <f>H249+H253+H240</f>
        <v>1945</v>
      </c>
      <c r="I254" s="452" t="s">
        <v>1024</v>
      </c>
      <c r="J254" s="452"/>
      <c r="K254" s="400">
        <f>K249+K253+K240</f>
        <v>1880</v>
      </c>
      <c r="L254" s="452" t="s">
        <v>1024</v>
      </c>
      <c r="M254" s="452"/>
      <c r="N254" s="400">
        <f>N249+N253+N240</f>
        <v>1995</v>
      </c>
    </row>
    <row r="255" spans="1:14" s="74" customFormat="1" x14ac:dyDescent="0.3">
      <c r="A255" s="390" t="s">
        <v>796</v>
      </c>
      <c r="B255" s="391">
        <v>10</v>
      </c>
      <c r="C255" s="392" t="s">
        <v>245</v>
      </c>
      <c r="D255" s="393" t="s">
        <v>67</v>
      </c>
      <c r="E255" s="394">
        <v>10</v>
      </c>
      <c r="F255" s="392" t="s">
        <v>245</v>
      </c>
      <c r="G255" s="393" t="s">
        <v>67</v>
      </c>
      <c r="H255" s="394">
        <v>10</v>
      </c>
      <c r="I255" s="392" t="s">
        <v>245</v>
      </c>
      <c r="J255" s="393" t="s">
        <v>67</v>
      </c>
      <c r="K255" s="394">
        <v>10</v>
      </c>
      <c r="L255" s="392" t="s">
        <v>245</v>
      </c>
      <c r="M255" s="393" t="s">
        <v>67</v>
      </c>
      <c r="N255" s="394">
        <v>10</v>
      </c>
    </row>
    <row r="256" spans="1:14" s="74" customFormat="1" ht="33" x14ac:dyDescent="0.3">
      <c r="A256" s="390" t="s">
        <v>1025</v>
      </c>
      <c r="B256" s="391">
        <v>100</v>
      </c>
      <c r="C256" s="392" t="s">
        <v>1026</v>
      </c>
      <c r="D256" s="393" t="s">
        <v>210</v>
      </c>
      <c r="E256" s="394">
        <v>100</v>
      </c>
      <c r="F256" s="392" t="s">
        <v>920</v>
      </c>
      <c r="G256" s="393" t="s">
        <v>1081</v>
      </c>
      <c r="H256" s="394">
        <v>105</v>
      </c>
      <c r="I256" s="392" t="s">
        <v>918</v>
      </c>
      <c r="J256" s="393" t="s">
        <v>919</v>
      </c>
      <c r="K256" s="394">
        <v>120</v>
      </c>
      <c r="L256" s="392" t="s">
        <v>1026</v>
      </c>
      <c r="M256" s="393" t="s">
        <v>210</v>
      </c>
      <c r="N256" s="394">
        <v>100</v>
      </c>
    </row>
    <row r="257" spans="1:14" s="74" customFormat="1" x14ac:dyDescent="0.3">
      <c r="A257" s="390" t="s">
        <v>921</v>
      </c>
      <c r="B257" s="391">
        <v>180</v>
      </c>
      <c r="C257" s="396" t="s">
        <v>922</v>
      </c>
      <c r="D257" s="393" t="s">
        <v>211</v>
      </c>
      <c r="E257" s="394">
        <v>180</v>
      </c>
      <c r="F257" s="396" t="s">
        <v>1027</v>
      </c>
      <c r="G257" s="393" t="s">
        <v>1028</v>
      </c>
      <c r="H257" s="394">
        <v>180</v>
      </c>
      <c r="I257" s="396" t="s">
        <v>1029</v>
      </c>
      <c r="J257" s="393" t="s">
        <v>1030</v>
      </c>
      <c r="K257" s="394">
        <v>180</v>
      </c>
      <c r="L257" s="396" t="s">
        <v>922</v>
      </c>
      <c r="M257" s="393" t="s">
        <v>211</v>
      </c>
      <c r="N257" s="394">
        <v>180</v>
      </c>
    </row>
    <row r="258" spans="1:14" s="74" customFormat="1" ht="49.5" x14ac:dyDescent="0.3">
      <c r="A258" s="390" t="s">
        <v>802</v>
      </c>
      <c r="B258" s="391">
        <v>200</v>
      </c>
      <c r="C258" s="396" t="s">
        <v>804</v>
      </c>
      <c r="D258" s="393" t="s">
        <v>79</v>
      </c>
      <c r="E258" s="394">
        <v>200</v>
      </c>
      <c r="F258" s="392" t="s">
        <v>927</v>
      </c>
      <c r="G258" s="393" t="s">
        <v>13</v>
      </c>
      <c r="H258" s="394">
        <v>200</v>
      </c>
      <c r="I258" s="392" t="s">
        <v>840</v>
      </c>
      <c r="J258" s="393" t="s">
        <v>36</v>
      </c>
      <c r="K258" s="394">
        <v>200</v>
      </c>
      <c r="L258" s="396" t="s">
        <v>804</v>
      </c>
      <c r="M258" s="393" t="s">
        <v>79</v>
      </c>
      <c r="N258" s="394">
        <v>200</v>
      </c>
    </row>
    <row r="259" spans="1:14" s="74" customFormat="1" ht="49.5" x14ac:dyDescent="0.3">
      <c r="A259" s="390" t="s">
        <v>806</v>
      </c>
      <c r="B259" s="391">
        <v>30</v>
      </c>
      <c r="C259" s="396"/>
      <c r="D259" s="393" t="s">
        <v>188</v>
      </c>
      <c r="E259" s="394">
        <v>40</v>
      </c>
      <c r="F259" s="396"/>
      <c r="G259" s="393" t="s">
        <v>188</v>
      </c>
      <c r="H259" s="394">
        <v>40</v>
      </c>
      <c r="I259" s="396"/>
      <c r="J259" s="393" t="s">
        <v>188</v>
      </c>
      <c r="K259" s="394">
        <v>40</v>
      </c>
      <c r="L259" s="396"/>
      <c r="M259" s="393" t="s">
        <v>188</v>
      </c>
      <c r="N259" s="394">
        <v>40</v>
      </c>
    </row>
    <row r="260" spans="1:14" s="74" customFormat="1" x14ac:dyDescent="0.3">
      <c r="A260" s="390" t="s">
        <v>807</v>
      </c>
      <c r="B260" s="391">
        <v>100</v>
      </c>
      <c r="C260" s="392" t="s">
        <v>250</v>
      </c>
      <c r="D260" s="393" t="s">
        <v>69</v>
      </c>
      <c r="E260" s="394">
        <v>100</v>
      </c>
      <c r="F260" s="392" t="s">
        <v>250</v>
      </c>
      <c r="G260" s="393" t="s">
        <v>77</v>
      </c>
      <c r="H260" s="394">
        <v>100</v>
      </c>
      <c r="I260" s="392" t="s">
        <v>250</v>
      </c>
      <c r="J260" s="393" t="s">
        <v>195</v>
      </c>
      <c r="K260" s="394">
        <v>100</v>
      </c>
      <c r="L260" s="392" t="s">
        <v>250</v>
      </c>
      <c r="M260" s="393" t="s">
        <v>69</v>
      </c>
      <c r="N260" s="394">
        <v>100</v>
      </c>
    </row>
    <row r="261" spans="1:14" s="386" customFormat="1" x14ac:dyDescent="0.25">
      <c r="A261" s="397"/>
      <c r="B261" s="398"/>
      <c r="C261" s="452" t="s">
        <v>70</v>
      </c>
      <c r="D261" s="452"/>
      <c r="E261" s="399">
        <f>SUM(E255:E260)</f>
        <v>630</v>
      </c>
      <c r="F261" s="452" t="s">
        <v>70</v>
      </c>
      <c r="G261" s="452"/>
      <c r="H261" s="399">
        <f>SUM(H255:H260)</f>
        <v>635</v>
      </c>
      <c r="I261" s="452" t="s">
        <v>70</v>
      </c>
      <c r="J261" s="452"/>
      <c r="K261" s="399">
        <f>SUM(K255:K260)</f>
        <v>650</v>
      </c>
      <c r="L261" s="452" t="s">
        <v>70</v>
      </c>
      <c r="M261" s="452"/>
      <c r="N261" s="399">
        <f>SUM(N255:N260)</f>
        <v>630</v>
      </c>
    </row>
    <row r="262" spans="1:14" s="74" customFormat="1" ht="49.5" x14ac:dyDescent="0.3">
      <c r="A262" s="390" t="s">
        <v>808</v>
      </c>
      <c r="B262" s="391">
        <v>100</v>
      </c>
      <c r="C262" s="392" t="s">
        <v>897</v>
      </c>
      <c r="D262" s="393" t="s">
        <v>212</v>
      </c>
      <c r="E262" s="394">
        <v>100</v>
      </c>
      <c r="F262" s="392" t="s">
        <v>307</v>
      </c>
      <c r="G262" s="393" t="s">
        <v>231</v>
      </c>
      <c r="H262" s="394">
        <v>100</v>
      </c>
      <c r="I262" s="392" t="s">
        <v>957</v>
      </c>
      <c r="J262" s="393" t="s">
        <v>230</v>
      </c>
      <c r="K262" s="394">
        <v>100</v>
      </c>
      <c r="L262" s="392" t="s">
        <v>777</v>
      </c>
      <c r="M262" s="393" t="s">
        <v>778</v>
      </c>
      <c r="N262" s="394">
        <v>100</v>
      </c>
    </row>
    <row r="263" spans="1:14" s="74" customFormat="1" ht="66" x14ac:dyDescent="0.3">
      <c r="A263" s="390" t="s">
        <v>848</v>
      </c>
      <c r="B263" s="391">
        <v>250</v>
      </c>
      <c r="C263" s="392" t="s">
        <v>940</v>
      </c>
      <c r="D263" s="393" t="s">
        <v>454</v>
      </c>
      <c r="E263" s="394">
        <v>260</v>
      </c>
      <c r="F263" s="392" t="s">
        <v>849</v>
      </c>
      <c r="G263" s="393" t="s">
        <v>976</v>
      </c>
      <c r="H263" s="394">
        <v>250</v>
      </c>
      <c r="I263" s="396" t="s">
        <v>901</v>
      </c>
      <c r="J263" s="393" t="s">
        <v>902</v>
      </c>
      <c r="K263" s="394">
        <v>250</v>
      </c>
      <c r="L263" s="392" t="s">
        <v>940</v>
      </c>
      <c r="M263" s="393" t="s">
        <v>454</v>
      </c>
      <c r="N263" s="394">
        <v>260</v>
      </c>
    </row>
    <row r="264" spans="1:14" s="74" customFormat="1" ht="33" x14ac:dyDescent="0.3">
      <c r="A264" s="390" t="s">
        <v>1031</v>
      </c>
      <c r="B264" s="391">
        <v>280</v>
      </c>
      <c r="C264" s="392" t="s">
        <v>884</v>
      </c>
      <c r="D264" s="393" t="s">
        <v>499</v>
      </c>
      <c r="E264" s="394">
        <v>285</v>
      </c>
      <c r="F264" s="392" t="s">
        <v>1032</v>
      </c>
      <c r="G264" s="393" t="s">
        <v>1033</v>
      </c>
      <c r="H264" s="394">
        <v>280</v>
      </c>
      <c r="I264" s="392" t="s">
        <v>1034</v>
      </c>
      <c r="J264" s="393" t="s">
        <v>1091</v>
      </c>
      <c r="K264" s="394">
        <v>285</v>
      </c>
      <c r="L264" s="392" t="s">
        <v>884</v>
      </c>
      <c r="M264" s="393" t="s">
        <v>499</v>
      </c>
      <c r="N264" s="394">
        <v>285</v>
      </c>
    </row>
    <row r="265" spans="1:14" s="74" customFormat="1" ht="66" x14ac:dyDescent="0.3">
      <c r="A265" s="390" t="s">
        <v>826</v>
      </c>
      <c r="B265" s="391">
        <v>200</v>
      </c>
      <c r="C265" s="392" t="s">
        <v>828</v>
      </c>
      <c r="D265" s="393" t="s">
        <v>80</v>
      </c>
      <c r="E265" s="394">
        <v>200</v>
      </c>
      <c r="F265" s="392" t="s">
        <v>827</v>
      </c>
      <c r="G265" s="393" t="s">
        <v>72</v>
      </c>
      <c r="H265" s="394">
        <v>200</v>
      </c>
      <c r="I265" s="392" t="s">
        <v>1035</v>
      </c>
      <c r="J265" s="393" t="s">
        <v>1036</v>
      </c>
      <c r="K265" s="394">
        <v>200</v>
      </c>
      <c r="L265" s="392" t="s">
        <v>828</v>
      </c>
      <c r="M265" s="393" t="s">
        <v>80</v>
      </c>
      <c r="N265" s="394">
        <v>200</v>
      </c>
    </row>
    <row r="266" spans="1:14" s="74" customFormat="1" ht="49.5" x14ac:dyDescent="0.3">
      <c r="A266" s="390" t="s">
        <v>806</v>
      </c>
      <c r="B266" s="391">
        <v>20</v>
      </c>
      <c r="C266" s="396"/>
      <c r="D266" s="393" t="s">
        <v>188</v>
      </c>
      <c r="E266" s="394">
        <v>20</v>
      </c>
      <c r="F266" s="396"/>
      <c r="G266" s="393" t="s">
        <v>188</v>
      </c>
      <c r="H266" s="394">
        <v>20</v>
      </c>
      <c r="I266" s="396"/>
      <c r="J266" s="393" t="s">
        <v>188</v>
      </c>
      <c r="K266" s="394">
        <v>20</v>
      </c>
      <c r="L266" s="396"/>
      <c r="M266" s="393" t="s">
        <v>188</v>
      </c>
      <c r="N266" s="394">
        <v>20</v>
      </c>
    </row>
    <row r="267" spans="1:14" s="74" customFormat="1" ht="33" x14ac:dyDescent="0.3">
      <c r="A267" s="390" t="s">
        <v>830</v>
      </c>
      <c r="B267" s="391">
        <v>40</v>
      </c>
      <c r="C267" s="396"/>
      <c r="D267" s="393" t="s">
        <v>194</v>
      </c>
      <c r="E267" s="394">
        <v>50</v>
      </c>
      <c r="F267" s="396"/>
      <c r="G267" s="393" t="s">
        <v>194</v>
      </c>
      <c r="H267" s="394">
        <v>50</v>
      </c>
      <c r="I267" s="396"/>
      <c r="J267" s="393" t="s">
        <v>194</v>
      </c>
      <c r="K267" s="394">
        <v>50</v>
      </c>
      <c r="L267" s="396"/>
      <c r="M267" s="393" t="s">
        <v>194</v>
      </c>
      <c r="N267" s="394">
        <v>50</v>
      </c>
    </row>
    <row r="268" spans="1:14" s="74" customFormat="1" x14ac:dyDescent="0.3">
      <c r="A268" s="390" t="s">
        <v>807</v>
      </c>
      <c r="B268" s="391">
        <v>100</v>
      </c>
      <c r="C268" s="392" t="s">
        <v>250</v>
      </c>
      <c r="D268" s="393" t="s">
        <v>77</v>
      </c>
      <c r="E268" s="394">
        <v>100</v>
      </c>
      <c r="F268" s="392" t="s">
        <v>250</v>
      </c>
      <c r="G268" s="393" t="s">
        <v>859</v>
      </c>
      <c r="H268" s="394">
        <v>100</v>
      </c>
      <c r="I268" s="392" t="s">
        <v>250</v>
      </c>
      <c r="J268" s="393" t="s">
        <v>69</v>
      </c>
      <c r="K268" s="394">
        <v>100</v>
      </c>
      <c r="L268" s="392" t="s">
        <v>250</v>
      </c>
      <c r="M268" s="393" t="s">
        <v>77</v>
      </c>
      <c r="N268" s="394">
        <v>100</v>
      </c>
    </row>
    <row r="269" spans="1:14" s="386" customFormat="1" x14ac:dyDescent="0.25">
      <c r="A269" s="397"/>
      <c r="B269" s="398"/>
      <c r="C269" s="452" t="s">
        <v>73</v>
      </c>
      <c r="D269" s="452"/>
      <c r="E269" s="399">
        <f>SUM(E262:E268)</f>
        <v>1015</v>
      </c>
      <c r="F269" s="452" t="s">
        <v>73</v>
      </c>
      <c r="G269" s="452"/>
      <c r="H269" s="399">
        <f>SUM(H262:H268)</f>
        <v>1000</v>
      </c>
      <c r="I269" s="452" t="s">
        <v>73</v>
      </c>
      <c r="J269" s="452"/>
      <c r="K269" s="399">
        <f>SUM(K262:K268)</f>
        <v>1005</v>
      </c>
      <c r="L269" s="452" t="s">
        <v>73</v>
      </c>
      <c r="M269" s="452"/>
      <c r="N269" s="399">
        <f>SUM(N262:N268)</f>
        <v>1015</v>
      </c>
    </row>
    <row r="270" spans="1:14" s="74" customFormat="1" ht="33" x14ac:dyDescent="0.3">
      <c r="A270" s="390" t="s">
        <v>835</v>
      </c>
      <c r="B270" s="391">
        <v>50</v>
      </c>
      <c r="C270" s="396" t="s">
        <v>839</v>
      </c>
      <c r="D270" s="393" t="s">
        <v>204</v>
      </c>
      <c r="E270" s="394">
        <v>75</v>
      </c>
      <c r="F270" s="396" t="s">
        <v>1037</v>
      </c>
      <c r="G270" s="393" t="s">
        <v>1038</v>
      </c>
      <c r="H270" s="394">
        <v>75</v>
      </c>
      <c r="I270" s="396" t="s">
        <v>887</v>
      </c>
      <c r="J270" s="393" t="s">
        <v>888</v>
      </c>
      <c r="K270" s="394">
        <v>75</v>
      </c>
      <c r="L270" s="396" t="s">
        <v>839</v>
      </c>
      <c r="M270" s="393" t="s">
        <v>204</v>
      </c>
      <c r="N270" s="394">
        <v>75</v>
      </c>
    </row>
    <row r="271" spans="1:14" s="74" customFormat="1" ht="33" x14ac:dyDescent="0.3">
      <c r="A271" s="390" t="s">
        <v>833</v>
      </c>
      <c r="B271" s="391">
        <v>200</v>
      </c>
      <c r="C271" s="396"/>
      <c r="D271" s="393" t="s">
        <v>205</v>
      </c>
      <c r="E271" s="394">
        <v>200</v>
      </c>
      <c r="F271" s="396"/>
      <c r="G271" s="393" t="s">
        <v>222</v>
      </c>
      <c r="H271" s="394">
        <v>200</v>
      </c>
      <c r="I271" s="396"/>
      <c r="J271" s="393" t="s">
        <v>965</v>
      </c>
      <c r="K271" s="394">
        <v>200</v>
      </c>
      <c r="L271" s="396"/>
      <c r="M271" s="393" t="s">
        <v>205</v>
      </c>
      <c r="N271" s="394">
        <v>200</v>
      </c>
    </row>
    <row r="272" spans="1:14" s="74" customFormat="1" x14ac:dyDescent="0.3">
      <c r="A272" s="390" t="s">
        <v>807</v>
      </c>
      <c r="B272" s="391">
        <v>100</v>
      </c>
      <c r="C272" s="396" t="s">
        <v>250</v>
      </c>
      <c r="D272" s="393" t="s">
        <v>190</v>
      </c>
      <c r="E272" s="394">
        <v>100</v>
      </c>
      <c r="F272" s="396" t="s">
        <v>250</v>
      </c>
      <c r="G272" s="393" t="s">
        <v>77</v>
      </c>
      <c r="H272" s="394">
        <v>100</v>
      </c>
      <c r="I272" s="396" t="s">
        <v>250</v>
      </c>
      <c r="J272" s="393" t="s">
        <v>86</v>
      </c>
      <c r="K272" s="394">
        <v>100</v>
      </c>
      <c r="L272" s="396" t="s">
        <v>250</v>
      </c>
      <c r="M272" s="393" t="s">
        <v>190</v>
      </c>
      <c r="N272" s="394">
        <v>100</v>
      </c>
    </row>
    <row r="273" spans="1:14" s="386" customFormat="1" x14ac:dyDescent="0.25">
      <c r="A273" s="397"/>
      <c r="B273" s="398"/>
      <c r="C273" s="452" t="s">
        <v>106</v>
      </c>
      <c r="D273" s="452"/>
      <c r="E273" s="399">
        <f>SUM(E270:E272)</f>
        <v>375</v>
      </c>
      <c r="F273" s="452" t="s">
        <v>106</v>
      </c>
      <c r="G273" s="452"/>
      <c r="H273" s="399">
        <f>SUM(H270:H272)</f>
        <v>375</v>
      </c>
      <c r="I273" s="452" t="s">
        <v>106</v>
      </c>
      <c r="J273" s="452"/>
      <c r="K273" s="399">
        <f>SUM(K270:K272)</f>
        <v>375</v>
      </c>
      <c r="L273" s="452" t="s">
        <v>106</v>
      </c>
      <c r="M273" s="452"/>
      <c r="N273" s="399">
        <f>SUM(N270:N272)</f>
        <v>375</v>
      </c>
    </row>
    <row r="274" spans="1:14" s="386" customFormat="1" x14ac:dyDescent="0.25">
      <c r="A274" s="397"/>
      <c r="B274" s="398"/>
      <c r="C274" s="452" t="s">
        <v>1039</v>
      </c>
      <c r="D274" s="452"/>
      <c r="E274" s="400">
        <f>E273+E269+E261</f>
        <v>2020</v>
      </c>
      <c r="F274" s="452" t="s">
        <v>1039</v>
      </c>
      <c r="G274" s="452"/>
      <c r="H274" s="400">
        <f>H273+H269+H261</f>
        <v>2010</v>
      </c>
      <c r="I274" s="452" t="s">
        <v>1039</v>
      </c>
      <c r="J274" s="452"/>
      <c r="K274" s="400">
        <f>K273+K269+K261</f>
        <v>2030</v>
      </c>
      <c r="L274" s="452" t="s">
        <v>1039</v>
      </c>
      <c r="M274" s="452"/>
      <c r="N274" s="400">
        <f>N273+N269+N261</f>
        <v>2020</v>
      </c>
    </row>
    <row r="275" spans="1:14" s="395" customFormat="1" x14ac:dyDescent="0.25">
      <c r="A275" s="390" t="s">
        <v>796</v>
      </c>
      <c r="B275" s="391">
        <v>10</v>
      </c>
      <c r="C275" s="392" t="s">
        <v>245</v>
      </c>
      <c r="D275" s="393" t="s">
        <v>67</v>
      </c>
      <c r="E275" s="394">
        <v>10</v>
      </c>
      <c r="F275" s="392" t="s">
        <v>245</v>
      </c>
      <c r="G275" s="393" t="s">
        <v>67</v>
      </c>
      <c r="H275" s="394">
        <v>10</v>
      </c>
      <c r="I275" s="392" t="s">
        <v>245</v>
      </c>
      <c r="J275" s="393" t="s">
        <v>67</v>
      </c>
      <c r="K275" s="394">
        <v>10</v>
      </c>
      <c r="L275" s="392" t="s">
        <v>245</v>
      </c>
      <c r="M275" s="393" t="s">
        <v>67</v>
      </c>
      <c r="N275" s="394">
        <v>10</v>
      </c>
    </row>
    <row r="276" spans="1:14" s="395" customFormat="1" x14ac:dyDescent="0.25">
      <c r="A276" s="390" t="s">
        <v>796</v>
      </c>
      <c r="B276" s="391">
        <v>10</v>
      </c>
      <c r="C276" s="392" t="s">
        <v>246</v>
      </c>
      <c r="D276" s="393" t="s">
        <v>68</v>
      </c>
      <c r="E276" s="394">
        <v>15</v>
      </c>
      <c r="F276" s="392" t="s">
        <v>246</v>
      </c>
      <c r="G276" s="393" t="s">
        <v>68</v>
      </c>
      <c r="H276" s="394">
        <v>15</v>
      </c>
      <c r="I276" s="392" t="s">
        <v>246</v>
      </c>
      <c r="J276" s="393" t="s">
        <v>68</v>
      </c>
      <c r="K276" s="394">
        <v>15</v>
      </c>
      <c r="L276" s="392" t="s">
        <v>246</v>
      </c>
      <c r="M276" s="393" t="s">
        <v>68</v>
      </c>
      <c r="N276" s="394">
        <v>15</v>
      </c>
    </row>
    <row r="277" spans="1:14" s="395" customFormat="1" x14ac:dyDescent="0.25">
      <c r="A277" s="390" t="s">
        <v>153</v>
      </c>
      <c r="B277" s="391">
        <v>40</v>
      </c>
      <c r="C277" s="396" t="s">
        <v>270</v>
      </c>
      <c r="D277" s="393" t="s">
        <v>206</v>
      </c>
      <c r="E277" s="394">
        <v>50</v>
      </c>
      <c r="F277" s="396" t="s">
        <v>270</v>
      </c>
      <c r="G277" s="393" t="s">
        <v>206</v>
      </c>
      <c r="H277" s="394">
        <v>40</v>
      </c>
      <c r="I277" s="396" t="s">
        <v>270</v>
      </c>
      <c r="J277" s="393" t="s">
        <v>206</v>
      </c>
      <c r="K277" s="394">
        <v>50</v>
      </c>
      <c r="L277" s="396" t="s">
        <v>270</v>
      </c>
      <c r="M277" s="393" t="s">
        <v>206</v>
      </c>
      <c r="N277" s="394">
        <v>50</v>
      </c>
    </row>
    <row r="278" spans="1:14" s="74" customFormat="1" ht="49.5" x14ac:dyDescent="0.3">
      <c r="A278" s="390" t="s">
        <v>797</v>
      </c>
      <c r="B278" s="391">
        <v>200</v>
      </c>
      <c r="C278" s="392" t="s">
        <v>271</v>
      </c>
      <c r="D278" s="393" t="s">
        <v>170</v>
      </c>
      <c r="E278" s="394">
        <v>200</v>
      </c>
      <c r="F278" s="392" t="s">
        <v>798</v>
      </c>
      <c r="G278" s="393" t="s">
        <v>801</v>
      </c>
      <c r="H278" s="394">
        <v>200</v>
      </c>
      <c r="I278" s="392" t="s">
        <v>798</v>
      </c>
      <c r="J278" s="393" t="s">
        <v>164</v>
      </c>
      <c r="K278" s="394">
        <v>220</v>
      </c>
      <c r="L278" s="392" t="s">
        <v>271</v>
      </c>
      <c r="M278" s="393" t="s">
        <v>170</v>
      </c>
      <c r="N278" s="394">
        <v>200</v>
      </c>
    </row>
    <row r="279" spans="1:14" s="74" customFormat="1" ht="49.5" x14ac:dyDescent="0.3">
      <c r="A279" s="390" t="s">
        <v>802</v>
      </c>
      <c r="B279" s="391">
        <v>200</v>
      </c>
      <c r="C279" s="392" t="s">
        <v>803</v>
      </c>
      <c r="D279" s="393" t="s">
        <v>12</v>
      </c>
      <c r="E279" s="394">
        <v>200</v>
      </c>
      <c r="F279" s="392" t="s">
        <v>840</v>
      </c>
      <c r="G279" s="393" t="s">
        <v>36</v>
      </c>
      <c r="H279" s="394">
        <v>200</v>
      </c>
      <c r="I279" s="392" t="s">
        <v>927</v>
      </c>
      <c r="J279" s="393" t="s">
        <v>13</v>
      </c>
      <c r="K279" s="394">
        <v>200</v>
      </c>
      <c r="L279" s="392" t="s">
        <v>803</v>
      </c>
      <c r="M279" s="393" t="s">
        <v>12</v>
      </c>
      <c r="N279" s="394">
        <v>200</v>
      </c>
    </row>
    <row r="280" spans="1:14" s="74" customFormat="1" ht="49.5" x14ac:dyDescent="0.3">
      <c r="A280" s="390" t="s">
        <v>806</v>
      </c>
      <c r="B280" s="391">
        <v>30</v>
      </c>
      <c r="C280" s="396"/>
      <c r="D280" s="393" t="s">
        <v>188</v>
      </c>
      <c r="E280" s="394">
        <v>40</v>
      </c>
      <c r="F280" s="396"/>
      <c r="G280" s="393" t="s">
        <v>188</v>
      </c>
      <c r="H280" s="394">
        <v>40</v>
      </c>
      <c r="I280" s="396"/>
      <c r="J280" s="393" t="s">
        <v>188</v>
      </c>
      <c r="K280" s="394">
        <v>40</v>
      </c>
      <c r="L280" s="396"/>
      <c r="M280" s="393" t="s">
        <v>188</v>
      </c>
      <c r="N280" s="394">
        <v>40</v>
      </c>
    </row>
    <row r="281" spans="1:14" s="74" customFormat="1" x14ac:dyDescent="0.3">
      <c r="A281" s="390" t="s">
        <v>807</v>
      </c>
      <c r="B281" s="391">
        <v>100</v>
      </c>
      <c r="C281" s="396" t="s">
        <v>250</v>
      </c>
      <c r="D281" s="393" t="s">
        <v>77</v>
      </c>
      <c r="E281" s="394">
        <v>100</v>
      </c>
      <c r="F281" s="396" t="s">
        <v>250</v>
      </c>
      <c r="G281" s="393" t="s">
        <v>69</v>
      </c>
      <c r="H281" s="394">
        <v>100</v>
      </c>
      <c r="I281" s="396" t="s">
        <v>250</v>
      </c>
      <c r="J281" s="393" t="s">
        <v>859</v>
      </c>
      <c r="K281" s="394">
        <v>100</v>
      </c>
      <c r="L281" s="396" t="s">
        <v>250</v>
      </c>
      <c r="M281" s="393" t="s">
        <v>77</v>
      </c>
      <c r="N281" s="394">
        <v>100</v>
      </c>
    </row>
    <row r="282" spans="1:14" s="386" customFormat="1" x14ac:dyDescent="0.25">
      <c r="A282" s="397"/>
      <c r="B282" s="398"/>
      <c r="C282" s="452" t="s">
        <v>70</v>
      </c>
      <c r="D282" s="452"/>
      <c r="E282" s="399">
        <f>SUM(E278:E281)</f>
        <v>540</v>
      </c>
      <c r="F282" s="452" t="s">
        <v>70</v>
      </c>
      <c r="G282" s="452"/>
      <c r="H282" s="399">
        <f>SUM(H278:H281)</f>
        <v>540</v>
      </c>
      <c r="I282" s="452" t="s">
        <v>70</v>
      </c>
      <c r="J282" s="452"/>
      <c r="K282" s="399">
        <f>SUM(K278:K281)</f>
        <v>560</v>
      </c>
      <c r="L282" s="452" t="s">
        <v>70</v>
      </c>
      <c r="M282" s="452"/>
      <c r="N282" s="399">
        <f>SUM(N278:N281)</f>
        <v>540</v>
      </c>
    </row>
    <row r="283" spans="1:14" s="74" customFormat="1" ht="49.5" x14ac:dyDescent="0.3">
      <c r="A283" s="390" t="s">
        <v>808</v>
      </c>
      <c r="B283" s="391">
        <v>100</v>
      </c>
      <c r="C283" s="392" t="s">
        <v>774</v>
      </c>
      <c r="D283" s="393" t="s">
        <v>220</v>
      </c>
      <c r="E283" s="394">
        <v>100</v>
      </c>
      <c r="F283" s="396" t="s">
        <v>309</v>
      </c>
      <c r="G283" s="393" t="s">
        <v>241</v>
      </c>
      <c r="H283" s="394">
        <v>100</v>
      </c>
      <c r="I283" s="392" t="s">
        <v>956</v>
      </c>
      <c r="J283" s="393" t="s">
        <v>237</v>
      </c>
      <c r="K283" s="394">
        <v>100</v>
      </c>
      <c r="L283" s="392" t="s">
        <v>774</v>
      </c>
      <c r="M283" s="393" t="s">
        <v>220</v>
      </c>
      <c r="N283" s="394">
        <v>100</v>
      </c>
    </row>
    <row r="284" spans="1:14" s="74" customFormat="1" ht="33" x14ac:dyDescent="0.3">
      <c r="A284" s="390" t="s">
        <v>811</v>
      </c>
      <c r="B284" s="391">
        <v>250</v>
      </c>
      <c r="C284" s="392" t="s">
        <v>881</v>
      </c>
      <c r="D284" s="393" t="s">
        <v>500</v>
      </c>
      <c r="E284" s="394">
        <v>275</v>
      </c>
      <c r="F284" s="392" t="s">
        <v>1040</v>
      </c>
      <c r="G284" s="393" t="s">
        <v>1041</v>
      </c>
      <c r="H284" s="394">
        <v>250</v>
      </c>
      <c r="I284" s="392" t="s">
        <v>958</v>
      </c>
      <c r="J284" s="393" t="s">
        <v>1042</v>
      </c>
      <c r="K284" s="394">
        <v>250</v>
      </c>
      <c r="L284" s="392" t="s">
        <v>881</v>
      </c>
      <c r="M284" s="393" t="s">
        <v>500</v>
      </c>
      <c r="N284" s="394">
        <v>275</v>
      </c>
    </row>
    <row r="285" spans="1:14" s="74" customFormat="1" ht="33" x14ac:dyDescent="0.3">
      <c r="A285" s="390" t="s">
        <v>883</v>
      </c>
      <c r="B285" s="391">
        <v>280</v>
      </c>
      <c r="C285" s="392" t="s">
        <v>886</v>
      </c>
      <c r="D285" s="393" t="s">
        <v>234</v>
      </c>
      <c r="E285" s="394">
        <v>280</v>
      </c>
      <c r="F285" s="392" t="s">
        <v>884</v>
      </c>
      <c r="G285" s="393" t="s">
        <v>488</v>
      </c>
      <c r="H285" s="394">
        <v>285</v>
      </c>
      <c r="I285" s="396" t="s">
        <v>932</v>
      </c>
      <c r="J285" s="393" t="s">
        <v>213</v>
      </c>
      <c r="K285" s="394">
        <v>280</v>
      </c>
      <c r="L285" s="392" t="s">
        <v>886</v>
      </c>
      <c r="M285" s="393" t="s">
        <v>234</v>
      </c>
      <c r="N285" s="394">
        <v>280</v>
      </c>
    </row>
    <row r="286" spans="1:14" s="74" customFormat="1" ht="66" x14ac:dyDescent="0.3">
      <c r="A286" s="390" t="s">
        <v>826</v>
      </c>
      <c r="B286" s="391">
        <v>200</v>
      </c>
      <c r="C286" s="392" t="s">
        <v>829</v>
      </c>
      <c r="D286" s="393" t="s">
        <v>82</v>
      </c>
      <c r="E286" s="394">
        <v>200</v>
      </c>
      <c r="F286" s="392" t="s">
        <v>828</v>
      </c>
      <c r="G286" s="393" t="s">
        <v>178</v>
      </c>
      <c r="H286" s="394">
        <v>200</v>
      </c>
      <c r="I286" s="392" t="s">
        <v>828</v>
      </c>
      <c r="J286" s="393" t="s">
        <v>1043</v>
      </c>
      <c r="K286" s="394">
        <v>200</v>
      </c>
      <c r="L286" s="392" t="s">
        <v>829</v>
      </c>
      <c r="M286" s="393" t="s">
        <v>82</v>
      </c>
      <c r="N286" s="394">
        <v>200</v>
      </c>
    </row>
    <row r="287" spans="1:14" s="74" customFormat="1" ht="49.5" x14ac:dyDescent="0.3">
      <c r="A287" s="390" t="s">
        <v>806</v>
      </c>
      <c r="B287" s="391">
        <v>20</v>
      </c>
      <c r="C287" s="396"/>
      <c r="D287" s="393" t="s">
        <v>188</v>
      </c>
      <c r="E287" s="394">
        <v>20</v>
      </c>
      <c r="F287" s="396"/>
      <c r="G287" s="393" t="s">
        <v>188</v>
      </c>
      <c r="H287" s="394">
        <v>20</v>
      </c>
      <c r="I287" s="396"/>
      <c r="J287" s="393" t="s">
        <v>188</v>
      </c>
      <c r="K287" s="394">
        <v>20</v>
      </c>
      <c r="L287" s="396"/>
      <c r="M287" s="393" t="s">
        <v>188</v>
      </c>
      <c r="N287" s="394">
        <v>20</v>
      </c>
    </row>
    <row r="288" spans="1:14" s="74" customFormat="1" ht="33" x14ac:dyDescent="0.3">
      <c r="A288" s="390" t="s">
        <v>830</v>
      </c>
      <c r="B288" s="391">
        <v>40</v>
      </c>
      <c r="C288" s="396"/>
      <c r="D288" s="393" t="s">
        <v>194</v>
      </c>
      <c r="E288" s="394">
        <v>50</v>
      </c>
      <c r="F288" s="396"/>
      <c r="G288" s="393" t="s">
        <v>194</v>
      </c>
      <c r="H288" s="394">
        <v>50</v>
      </c>
      <c r="I288" s="396"/>
      <c r="J288" s="393" t="s">
        <v>194</v>
      </c>
      <c r="K288" s="394">
        <v>50</v>
      </c>
      <c r="L288" s="396"/>
      <c r="M288" s="393" t="s">
        <v>194</v>
      </c>
      <c r="N288" s="394">
        <v>50</v>
      </c>
    </row>
    <row r="289" spans="1:14" s="74" customFormat="1" x14ac:dyDescent="0.3">
      <c r="A289" s="390" t="s">
        <v>807</v>
      </c>
      <c r="B289" s="391">
        <v>100</v>
      </c>
      <c r="C289" s="392" t="s">
        <v>250</v>
      </c>
      <c r="D289" s="393" t="s">
        <v>69</v>
      </c>
      <c r="E289" s="394">
        <v>100</v>
      </c>
      <c r="F289" s="392" t="s">
        <v>250</v>
      </c>
      <c r="G289" s="393" t="s">
        <v>77</v>
      </c>
      <c r="H289" s="394">
        <v>100</v>
      </c>
      <c r="I289" s="392" t="s">
        <v>250</v>
      </c>
      <c r="J289" s="393" t="s">
        <v>195</v>
      </c>
      <c r="K289" s="394">
        <v>100</v>
      </c>
      <c r="L289" s="392" t="s">
        <v>250</v>
      </c>
      <c r="M289" s="393" t="s">
        <v>69</v>
      </c>
      <c r="N289" s="394">
        <v>100</v>
      </c>
    </row>
    <row r="290" spans="1:14" s="386" customFormat="1" x14ac:dyDescent="0.25">
      <c r="A290" s="397"/>
      <c r="B290" s="398"/>
      <c r="C290" s="452" t="s">
        <v>73</v>
      </c>
      <c r="D290" s="452"/>
      <c r="E290" s="399">
        <f>SUM(E283:E289)</f>
        <v>1025</v>
      </c>
      <c r="F290" s="452" t="s">
        <v>73</v>
      </c>
      <c r="G290" s="452"/>
      <c r="H290" s="399">
        <f>SUM(H283:H289)</f>
        <v>1005</v>
      </c>
      <c r="I290" s="452" t="s">
        <v>73</v>
      </c>
      <c r="J290" s="452"/>
      <c r="K290" s="399">
        <f>SUM(K283:K289)</f>
        <v>1000</v>
      </c>
      <c r="L290" s="452" t="s">
        <v>73</v>
      </c>
      <c r="M290" s="452"/>
      <c r="N290" s="399">
        <f>SUM(N283:N289)</f>
        <v>1025</v>
      </c>
    </row>
    <row r="291" spans="1:14" s="74" customFormat="1" x14ac:dyDescent="0.3">
      <c r="A291" s="390" t="s">
        <v>860</v>
      </c>
      <c r="B291" s="391">
        <v>50</v>
      </c>
      <c r="C291" s="396"/>
      <c r="D291" s="393" t="s">
        <v>91</v>
      </c>
      <c r="E291" s="394">
        <v>75</v>
      </c>
      <c r="F291" s="392" t="s">
        <v>915</v>
      </c>
      <c r="G291" s="393" t="s">
        <v>209</v>
      </c>
      <c r="H291" s="394">
        <v>75</v>
      </c>
      <c r="I291" s="402" t="s">
        <v>861</v>
      </c>
      <c r="J291" s="403" t="s">
        <v>202</v>
      </c>
      <c r="K291" s="404">
        <v>75</v>
      </c>
      <c r="L291" s="396"/>
      <c r="M291" s="393" t="s">
        <v>91</v>
      </c>
      <c r="N291" s="394">
        <v>75</v>
      </c>
    </row>
    <row r="292" spans="1:14" s="74" customFormat="1" ht="33" x14ac:dyDescent="0.3">
      <c r="A292" s="390" t="s">
        <v>858</v>
      </c>
      <c r="B292" s="391">
        <v>200</v>
      </c>
      <c r="C292" s="401"/>
      <c r="D292" s="393" t="s">
        <v>201</v>
      </c>
      <c r="E292" s="394">
        <v>200</v>
      </c>
      <c r="F292" s="401"/>
      <c r="G292" s="393" t="s">
        <v>201</v>
      </c>
      <c r="H292" s="394">
        <v>200</v>
      </c>
      <c r="I292" s="401"/>
      <c r="J292" s="393" t="s">
        <v>201</v>
      </c>
      <c r="K292" s="394">
        <v>200</v>
      </c>
      <c r="L292" s="401"/>
      <c r="M292" s="393" t="s">
        <v>201</v>
      </c>
      <c r="N292" s="394">
        <v>200</v>
      </c>
    </row>
    <row r="293" spans="1:14" s="74" customFormat="1" x14ac:dyDescent="0.3">
      <c r="A293" s="390" t="s">
        <v>807</v>
      </c>
      <c r="B293" s="391">
        <v>100</v>
      </c>
      <c r="C293" s="392" t="s">
        <v>250</v>
      </c>
      <c r="D293" s="393" t="s">
        <v>77</v>
      </c>
      <c r="E293" s="394">
        <v>100</v>
      </c>
      <c r="F293" s="392" t="s">
        <v>250</v>
      </c>
      <c r="G293" s="393" t="s">
        <v>69</v>
      </c>
      <c r="H293" s="394">
        <v>100</v>
      </c>
      <c r="I293" s="392" t="s">
        <v>250</v>
      </c>
      <c r="J293" s="393" t="s">
        <v>184</v>
      </c>
      <c r="K293" s="394">
        <v>100</v>
      </c>
      <c r="L293" s="392" t="s">
        <v>250</v>
      </c>
      <c r="M293" s="393" t="s">
        <v>77</v>
      </c>
      <c r="N293" s="394">
        <v>100</v>
      </c>
    </row>
    <row r="294" spans="1:14" s="386" customFormat="1" x14ac:dyDescent="0.25">
      <c r="A294" s="397"/>
      <c r="B294" s="398"/>
      <c r="C294" s="452" t="s">
        <v>106</v>
      </c>
      <c r="D294" s="452"/>
      <c r="E294" s="399">
        <f>SUM(E291:E293)</f>
        <v>375</v>
      </c>
      <c r="F294" s="452" t="s">
        <v>106</v>
      </c>
      <c r="G294" s="452"/>
      <c r="H294" s="399">
        <f>SUM(H291:H293)</f>
        <v>375</v>
      </c>
      <c r="I294" s="452" t="s">
        <v>106</v>
      </c>
      <c r="J294" s="452"/>
      <c r="K294" s="399">
        <f>SUM(K291:K293)</f>
        <v>375</v>
      </c>
      <c r="L294" s="452" t="s">
        <v>106</v>
      </c>
      <c r="M294" s="452"/>
      <c r="N294" s="399">
        <f>SUM(N291:N293)</f>
        <v>375</v>
      </c>
    </row>
    <row r="295" spans="1:14" s="386" customFormat="1" x14ac:dyDescent="0.25">
      <c r="A295" s="397"/>
      <c r="B295" s="398"/>
      <c r="C295" s="452" t="s">
        <v>1044</v>
      </c>
      <c r="D295" s="452"/>
      <c r="E295" s="400">
        <f>E294+E290+E282</f>
        <v>1940</v>
      </c>
      <c r="F295" s="452" t="s">
        <v>1044</v>
      </c>
      <c r="G295" s="452"/>
      <c r="H295" s="400">
        <f>H294+H290+H282</f>
        <v>1920</v>
      </c>
      <c r="I295" s="452" t="s">
        <v>1044</v>
      </c>
      <c r="J295" s="452"/>
      <c r="K295" s="400">
        <f>K294+K290+K282</f>
        <v>1935</v>
      </c>
      <c r="L295" s="452" t="s">
        <v>1044</v>
      </c>
      <c r="M295" s="452"/>
      <c r="N295" s="400">
        <f>N294+N290+N282</f>
        <v>1940</v>
      </c>
    </row>
    <row r="296" spans="1:14" s="74" customFormat="1" x14ac:dyDescent="0.3">
      <c r="A296" s="390" t="s">
        <v>796</v>
      </c>
      <c r="B296" s="391">
        <v>10</v>
      </c>
      <c r="C296" s="392" t="s">
        <v>245</v>
      </c>
      <c r="D296" s="393" t="s">
        <v>67</v>
      </c>
      <c r="E296" s="394">
        <v>10</v>
      </c>
      <c r="F296" s="392" t="s">
        <v>245</v>
      </c>
      <c r="G296" s="393" t="s">
        <v>67</v>
      </c>
      <c r="H296" s="394">
        <v>10</v>
      </c>
      <c r="I296" s="392" t="s">
        <v>245</v>
      </c>
      <c r="J296" s="393" t="s">
        <v>67</v>
      </c>
      <c r="K296" s="394">
        <v>10</v>
      </c>
      <c r="L296" s="392" t="s">
        <v>245</v>
      </c>
      <c r="M296" s="393" t="s">
        <v>67</v>
      </c>
      <c r="N296" s="394">
        <v>10</v>
      </c>
    </row>
    <row r="297" spans="1:14" s="74" customFormat="1" ht="33" x14ac:dyDescent="0.3">
      <c r="A297" s="390" t="s">
        <v>945</v>
      </c>
      <c r="B297" s="391">
        <v>100</v>
      </c>
      <c r="C297" s="408" t="s">
        <v>1013</v>
      </c>
      <c r="D297" s="393" t="s">
        <v>235</v>
      </c>
      <c r="E297" s="394">
        <v>100</v>
      </c>
      <c r="F297" s="392" t="s">
        <v>950</v>
      </c>
      <c r="G297" s="393" t="s">
        <v>990</v>
      </c>
      <c r="H297" s="394">
        <v>120</v>
      </c>
      <c r="I297" s="396" t="s">
        <v>946</v>
      </c>
      <c r="J297" s="393" t="s">
        <v>947</v>
      </c>
      <c r="K297" s="394">
        <v>120</v>
      </c>
      <c r="L297" s="408" t="s">
        <v>1013</v>
      </c>
      <c r="M297" s="393" t="s">
        <v>235</v>
      </c>
      <c r="N297" s="394">
        <v>100</v>
      </c>
    </row>
    <row r="298" spans="1:14" s="74" customFormat="1" ht="33" x14ac:dyDescent="0.3">
      <c r="A298" s="390" t="s">
        <v>821</v>
      </c>
      <c r="B298" s="391">
        <v>180</v>
      </c>
      <c r="C298" s="392" t="s">
        <v>823</v>
      </c>
      <c r="D298" s="393" t="s">
        <v>219</v>
      </c>
      <c r="E298" s="394">
        <v>180</v>
      </c>
      <c r="F298" s="392" t="s">
        <v>1045</v>
      </c>
      <c r="G298" s="393" t="s">
        <v>1046</v>
      </c>
      <c r="H298" s="394">
        <v>180</v>
      </c>
      <c r="I298" s="392" t="s">
        <v>822</v>
      </c>
      <c r="J298" s="393" t="s">
        <v>911</v>
      </c>
      <c r="K298" s="394">
        <v>180</v>
      </c>
      <c r="L298" s="392" t="s">
        <v>823</v>
      </c>
      <c r="M298" s="393" t="s">
        <v>219</v>
      </c>
      <c r="N298" s="394">
        <v>180</v>
      </c>
    </row>
    <row r="299" spans="1:14" s="74" customFormat="1" ht="49.5" x14ac:dyDescent="0.3">
      <c r="A299" s="390" t="s">
        <v>802</v>
      </c>
      <c r="B299" s="391">
        <v>200</v>
      </c>
      <c r="C299" s="392" t="s">
        <v>927</v>
      </c>
      <c r="D299" s="393" t="s">
        <v>13</v>
      </c>
      <c r="E299" s="394">
        <v>200</v>
      </c>
      <c r="F299" s="396" t="s">
        <v>803</v>
      </c>
      <c r="G299" s="393" t="s">
        <v>84</v>
      </c>
      <c r="H299" s="394">
        <v>200</v>
      </c>
      <c r="I299" s="392" t="s">
        <v>803</v>
      </c>
      <c r="J299" s="393" t="s">
        <v>12</v>
      </c>
      <c r="K299" s="394">
        <v>200</v>
      </c>
      <c r="L299" s="392" t="s">
        <v>927</v>
      </c>
      <c r="M299" s="393" t="s">
        <v>13</v>
      </c>
      <c r="N299" s="394">
        <v>200</v>
      </c>
    </row>
    <row r="300" spans="1:14" s="74" customFormat="1" ht="49.5" x14ac:dyDescent="0.3">
      <c r="A300" s="390" t="s">
        <v>806</v>
      </c>
      <c r="B300" s="391">
        <v>30</v>
      </c>
      <c r="C300" s="396"/>
      <c r="D300" s="393" t="s">
        <v>188</v>
      </c>
      <c r="E300" s="394">
        <v>40</v>
      </c>
      <c r="F300" s="396"/>
      <c r="G300" s="393" t="s">
        <v>188</v>
      </c>
      <c r="H300" s="394">
        <v>40</v>
      </c>
      <c r="I300" s="396"/>
      <c r="J300" s="393" t="s">
        <v>188</v>
      </c>
      <c r="K300" s="394">
        <v>40</v>
      </c>
      <c r="L300" s="396"/>
      <c r="M300" s="393" t="s">
        <v>188</v>
      </c>
      <c r="N300" s="394">
        <v>40</v>
      </c>
    </row>
    <row r="301" spans="1:14" s="74" customFormat="1" x14ac:dyDescent="0.3">
      <c r="A301" s="390" t="s">
        <v>807</v>
      </c>
      <c r="B301" s="391">
        <v>100</v>
      </c>
      <c r="C301" s="392" t="s">
        <v>250</v>
      </c>
      <c r="D301" s="393" t="s">
        <v>69</v>
      </c>
      <c r="E301" s="394">
        <v>100</v>
      </c>
      <c r="F301" s="392" t="s">
        <v>250</v>
      </c>
      <c r="G301" s="393" t="s">
        <v>77</v>
      </c>
      <c r="H301" s="394">
        <v>100</v>
      </c>
      <c r="I301" s="392" t="s">
        <v>250</v>
      </c>
      <c r="J301" s="393" t="s">
        <v>859</v>
      </c>
      <c r="K301" s="394">
        <v>100</v>
      </c>
      <c r="L301" s="392" t="s">
        <v>250</v>
      </c>
      <c r="M301" s="393" t="s">
        <v>69</v>
      </c>
      <c r="N301" s="394">
        <v>100</v>
      </c>
    </row>
    <row r="302" spans="1:14" s="386" customFormat="1" x14ac:dyDescent="0.25">
      <c r="A302" s="397"/>
      <c r="B302" s="398"/>
      <c r="C302" s="452" t="s">
        <v>70</v>
      </c>
      <c r="D302" s="452"/>
      <c r="E302" s="399">
        <f>SUM(E296:E301)</f>
        <v>630</v>
      </c>
      <c r="F302" s="452" t="s">
        <v>70</v>
      </c>
      <c r="G302" s="452"/>
      <c r="H302" s="399">
        <f>SUM(H296:H301)</f>
        <v>650</v>
      </c>
      <c r="I302" s="452" t="s">
        <v>70</v>
      </c>
      <c r="J302" s="452"/>
      <c r="K302" s="399">
        <f>SUM(K296:K301)</f>
        <v>650</v>
      </c>
      <c r="L302" s="452" t="s">
        <v>70</v>
      </c>
      <c r="M302" s="452"/>
      <c r="N302" s="399">
        <f>SUM(N296:N301)</f>
        <v>630</v>
      </c>
    </row>
    <row r="303" spans="1:14" s="74" customFormat="1" ht="49.5" x14ac:dyDescent="0.3">
      <c r="A303" s="390" t="s">
        <v>808</v>
      </c>
      <c r="B303" s="391">
        <v>100</v>
      </c>
      <c r="C303" s="392" t="s">
        <v>939</v>
      </c>
      <c r="D303" s="393" t="s">
        <v>223</v>
      </c>
      <c r="E303" s="394">
        <v>100</v>
      </c>
      <c r="F303" s="392" t="s">
        <v>956</v>
      </c>
      <c r="G303" s="393" t="s">
        <v>237</v>
      </c>
      <c r="H303" s="394">
        <v>100</v>
      </c>
      <c r="I303" s="392" t="s">
        <v>842</v>
      </c>
      <c r="J303" s="393" t="s">
        <v>200</v>
      </c>
      <c r="K303" s="394">
        <v>100</v>
      </c>
      <c r="L303" s="392" t="s">
        <v>780</v>
      </c>
      <c r="M303" s="393" t="s">
        <v>781</v>
      </c>
      <c r="N303" s="394">
        <v>100</v>
      </c>
    </row>
    <row r="304" spans="1:14" s="74" customFormat="1" ht="66" x14ac:dyDescent="0.3">
      <c r="A304" s="390" t="s">
        <v>848</v>
      </c>
      <c r="B304" s="391">
        <v>250</v>
      </c>
      <c r="C304" s="392" t="s">
        <v>849</v>
      </c>
      <c r="D304" s="393" t="s">
        <v>448</v>
      </c>
      <c r="E304" s="394">
        <v>260</v>
      </c>
      <c r="F304" s="392" t="s">
        <v>852</v>
      </c>
      <c r="G304" s="393" t="s">
        <v>853</v>
      </c>
      <c r="H304" s="394">
        <v>250</v>
      </c>
      <c r="I304" s="396" t="s">
        <v>903</v>
      </c>
      <c r="J304" s="393" t="s">
        <v>904</v>
      </c>
      <c r="K304" s="394">
        <v>250</v>
      </c>
      <c r="L304" s="392" t="s">
        <v>849</v>
      </c>
      <c r="M304" s="393" t="s">
        <v>448</v>
      </c>
      <c r="N304" s="394">
        <v>260</v>
      </c>
    </row>
    <row r="305" spans="1:14" s="74" customFormat="1" ht="49.5" x14ac:dyDescent="0.3">
      <c r="A305" s="390" t="s">
        <v>905</v>
      </c>
      <c r="B305" s="391">
        <v>100</v>
      </c>
      <c r="C305" s="396" t="s">
        <v>818</v>
      </c>
      <c r="D305" s="393" t="s">
        <v>236</v>
      </c>
      <c r="E305" s="394">
        <v>100</v>
      </c>
      <c r="F305" s="392" t="s">
        <v>906</v>
      </c>
      <c r="G305" s="393" t="s">
        <v>208</v>
      </c>
      <c r="H305" s="394">
        <v>100</v>
      </c>
      <c r="I305" s="396" t="s">
        <v>1022</v>
      </c>
      <c r="J305" s="393" t="s">
        <v>1092</v>
      </c>
      <c r="K305" s="394">
        <v>100</v>
      </c>
      <c r="L305" s="396" t="s">
        <v>818</v>
      </c>
      <c r="M305" s="393" t="s">
        <v>236</v>
      </c>
      <c r="N305" s="394">
        <v>100</v>
      </c>
    </row>
    <row r="306" spans="1:14" s="74" customFormat="1" ht="33" x14ac:dyDescent="0.3">
      <c r="A306" s="390" t="s">
        <v>821</v>
      </c>
      <c r="B306" s="391">
        <v>180</v>
      </c>
      <c r="C306" s="392" t="s">
        <v>822</v>
      </c>
      <c r="D306" s="393" t="s">
        <v>71</v>
      </c>
      <c r="E306" s="394">
        <v>180</v>
      </c>
      <c r="F306" s="392" t="s">
        <v>823</v>
      </c>
      <c r="G306" s="393" t="s">
        <v>219</v>
      </c>
      <c r="H306" s="394">
        <v>180</v>
      </c>
      <c r="I306" s="392" t="s">
        <v>1045</v>
      </c>
      <c r="J306" s="393" t="s">
        <v>1046</v>
      </c>
      <c r="K306" s="394">
        <v>180</v>
      </c>
      <c r="L306" s="392" t="s">
        <v>822</v>
      </c>
      <c r="M306" s="393" t="s">
        <v>71</v>
      </c>
      <c r="N306" s="394">
        <v>180</v>
      </c>
    </row>
    <row r="307" spans="1:14" s="74" customFormat="1" ht="66" x14ac:dyDescent="0.3">
      <c r="A307" s="390" t="s">
        <v>826</v>
      </c>
      <c r="B307" s="391">
        <v>200</v>
      </c>
      <c r="C307" s="392" t="s">
        <v>828</v>
      </c>
      <c r="D307" s="393" t="s">
        <v>178</v>
      </c>
      <c r="E307" s="394">
        <v>200</v>
      </c>
      <c r="F307" s="392" t="s">
        <v>829</v>
      </c>
      <c r="G307" s="393" t="s">
        <v>87</v>
      </c>
      <c r="H307" s="394">
        <v>200</v>
      </c>
      <c r="I307" s="392" t="s">
        <v>914</v>
      </c>
      <c r="J307" s="393" t="s">
        <v>85</v>
      </c>
      <c r="K307" s="394">
        <v>200</v>
      </c>
      <c r="L307" s="392" t="s">
        <v>828</v>
      </c>
      <c r="M307" s="393" t="s">
        <v>178</v>
      </c>
      <c r="N307" s="394">
        <v>200</v>
      </c>
    </row>
    <row r="308" spans="1:14" s="74" customFormat="1" ht="49.5" x14ac:dyDescent="0.3">
      <c r="A308" s="390" t="s">
        <v>806</v>
      </c>
      <c r="B308" s="391">
        <v>20</v>
      </c>
      <c r="C308" s="396"/>
      <c r="D308" s="393" t="s">
        <v>188</v>
      </c>
      <c r="E308" s="394">
        <v>20</v>
      </c>
      <c r="F308" s="396"/>
      <c r="G308" s="393" t="s">
        <v>188</v>
      </c>
      <c r="H308" s="394">
        <v>20</v>
      </c>
      <c r="I308" s="396"/>
      <c r="J308" s="393" t="s">
        <v>188</v>
      </c>
      <c r="K308" s="394">
        <v>20</v>
      </c>
      <c r="L308" s="396"/>
      <c r="M308" s="393" t="s">
        <v>188</v>
      </c>
      <c r="N308" s="394">
        <v>20</v>
      </c>
    </row>
    <row r="309" spans="1:14" s="74" customFormat="1" ht="33" x14ac:dyDescent="0.3">
      <c r="A309" s="390" t="s">
        <v>830</v>
      </c>
      <c r="B309" s="391">
        <v>40</v>
      </c>
      <c r="C309" s="396"/>
      <c r="D309" s="393" t="s">
        <v>194</v>
      </c>
      <c r="E309" s="394">
        <v>50</v>
      </c>
      <c r="F309" s="396"/>
      <c r="G309" s="393" t="s">
        <v>194</v>
      </c>
      <c r="H309" s="394">
        <v>50</v>
      </c>
      <c r="I309" s="396"/>
      <c r="J309" s="393" t="s">
        <v>194</v>
      </c>
      <c r="K309" s="394">
        <v>50</v>
      </c>
      <c r="L309" s="396"/>
      <c r="M309" s="393" t="s">
        <v>194</v>
      </c>
      <c r="N309" s="394">
        <v>50</v>
      </c>
    </row>
    <row r="310" spans="1:14" s="74" customFormat="1" x14ac:dyDescent="0.3">
      <c r="A310" s="390" t="s">
        <v>807</v>
      </c>
      <c r="B310" s="391">
        <v>100</v>
      </c>
      <c r="C310" s="392" t="s">
        <v>250</v>
      </c>
      <c r="D310" s="393" t="s">
        <v>77</v>
      </c>
      <c r="E310" s="394">
        <v>100</v>
      </c>
      <c r="F310" s="392" t="s">
        <v>250</v>
      </c>
      <c r="G310" s="393" t="s">
        <v>69</v>
      </c>
      <c r="H310" s="394">
        <v>100</v>
      </c>
      <c r="I310" s="392" t="s">
        <v>250</v>
      </c>
      <c r="J310" s="393" t="s">
        <v>184</v>
      </c>
      <c r="K310" s="394">
        <v>100</v>
      </c>
      <c r="L310" s="392" t="s">
        <v>250</v>
      </c>
      <c r="M310" s="393" t="s">
        <v>77</v>
      </c>
      <c r="N310" s="394">
        <v>100</v>
      </c>
    </row>
    <row r="311" spans="1:14" s="386" customFormat="1" x14ac:dyDescent="0.25">
      <c r="A311" s="397"/>
      <c r="B311" s="398"/>
      <c r="C311" s="452" t="s">
        <v>73</v>
      </c>
      <c r="D311" s="452"/>
      <c r="E311" s="399">
        <f>SUM(E303:E310)</f>
        <v>1010</v>
      </c>
      <c r="F311" s="452" t="s">
        <v>73</v>
      </c>
      <c r="G311" s="452"/>
      <c r="H311" s="399">
        <f>SUM(H303:H310)</f>
        <v>1000</v>
      </c>
      <c r="I311" s="452" t="s">
        <v>73</v>
      </c>
      <c r="J311" s="452"/>
      <c r="K311" s="399">
        <f>SUM(K303:K310)</f>
        <v>1000</v>
      </c>
      <c r="L311" s="452" t="s">
        <v>73</v>
      </c>
      <c r="M311" s="452"/>
      <c r="N311" s="399">
        <f>SUM(N303:N310)</f>
        <v>1010</v>
      </c>
    </row>
    <row r="312" spans="1:14" s="74" customFormat="1" x14ac:dyDescent="0.3">
      <c r="A312" s="390" t="s">
        <v>158</v>
      </c>
      <c r="B312" s="391">
        <v>50</v>
      </c>
      <c r="C312" s="392" t="s">
        <v>933</v>
      </c>
      <c r="D312" s="393" t="s">
        <v>214</v>
      </c>
      <c r="E312" s="394">
        <v>75</v>
      </c>
      <c r="F312" s="392" t="s">
        <v>1047</v>
      </c>
      <c r="G312" s="393" t="s">
        <v>1048</v>
      </c>
      <c r="H312" s="394">
        <v>75</v>
      </c>
      <c r="I312" s="392" t="s">
        <v>933</v>
      </c>
      <c r="J312" s="393" t="s">
        <v>214</v>
      </c>
      <c r="K312" s="394">
        <v>75</v>
      </c>
      <c r="L312" s="392" t="s">
        <v>933</v>
      </c>
      <c r="M312" s="393" t="s">
        <v>214</v>
      </c>
      <c r="N312" s="394">
        <v>75</v>
      </c>
    </row>
    <row r="313" spans="1:14" s="74" customFormat="1" ht="33" x14ac:dyDescent="0.3">
      <c r="A313" s="390" t="s">
        <v>833</v>
      </c>
      <c r="B313" s="391">
        <v>200</v>
      </c>
      <c r="C313" s="401"/>
      <c r="D313" s="393" t="s">
        <v>215</v>
      </c>
      <c r="E313" s="394">
        <v>200</v>
      </c>
      <c r="F313" s="401"/>
      <c r="G313" s="393" t="s">
        <v>205</v>
      </c>
      <c r="H313" s="394">
        <v>200</v>
      </c>
      <c r="I313" s="401"/>
      <c r="J313" s="393" t="s">
        <v>227</v>
      </c>
      <c r="K313" s="394">
        <v>200</v>
      </c>
      <c r="L313" s="401"/>
      <c r="M313" s="393" t="s">
        <v>215</v>
      </c>
      <c r="N313" s="394">
        <v>200</v>
      </c>
    </row>
    <row r="314" spans="1:14" s="74" customFormat="1" x14ac:dyDescent="0.3">
      <c r="A314" s="390" t="s">
        <v>807</v>
      </c>
      <c r="B314" s="391">
        <v>100</v>
      </c>
      <c r="C314" s="392" t="s">
        <v>250</v>
      </c>
      <c r="D314" s="393" t="s">
        <v>184</v>
      </c>
      <c r="E314" s="394">
        <v>100</v>
      </c>
      <c r="F314" s="392" t="s">
        <v>250</v>
      </c>
      <c r="G314" s="393" t="s">
        <v>195</v>
      </c>
      <c r="H314" s="394">
        <v>100</v>
      </c>
      <c r="I314" s="392" t="s">
        <v>250</v>
      </c>
      <c r="J314" s="393" t="s">
        <v>86</v>
      </c>
      <c r="K314" s="394">
        <v>100</v>
      </c>
      <c r="L314" s="392" t="s">
        <v>250</v>
      </c>
      <c r="M314" s="393" t="s">
        <v>184</v>
      </c>
      <c r="N314" s="394">
        <v>100</v>
      </c>
    </row>
    <row r="315" spans="1:14" s="386" customFormat="1" x14ac:dyDescent="0.25">
      <c r="A315" s="397"/>
      <c r="B315" s="398"/>
      <c r="C315" s="452" t="s">
        <v>106</v>
      </c>
      <c r="D315" s="452"/>
      <c r="E315" s="399">
        <f>SUM(E312:E314)</f>
        <v>375</v>
      </c>
      <c r="F315" s="452" t="s">
        <v>106</v>
      </c>
      <c r="G315" s="452"/>
      <c r="H315" s="399">
        <f>SUM(H312:H314)</f>
        <v>375</v>
      </c>
      <c r="I315" s="452" t="s">
        <v>106</v>
      </c>
      <c r="J315" s="452"/>
      <c r="K315" s="399">
        <f>SUM(K312:K314)</f>
        <v>375</v>
      </c>
      <c r="L315" s="452" t="s">
        <v>106</v>
      </c>
      <c r="M315" s="452"/>
      <c r="N315" s="399">
        <f>SUM(N312:N314)</f>
        <v>375</v>
      </c>
    </row>
    <row r="316" spans="1:14" s="386" customFormat="1" x14ac:dyDescent="0.25">
      <c r="A316" s="397"/>
      <c r="B316" s="398"/>
      <c r="C316" s="452" t="s">
        <v>1049</v>
      </c>
      <c r="D316" s="452"/>
      <c r="E316" s="400">
        <f>E315+E311+E302</f>
        <v>2015</v>
      </c>
      <c r="F316" s="452" t="s">
        <v>1049</v>
      </c>
      <c r="G316" s="452"/>
      <c r="H316" s="400">
        <f>H315+H311+H302</f>
        <v>2025</v>
      </c>
      <c r="I316" s="452" t="s">
        <v>1049</v>
      </c>
      <c r="J316" s="452"/>
      <c r="K316" s="400">
        <f>K315+K311+K302</f>
        <v>2025</v>
      </c>
      <c r="L316" s="452" t="s">
        <v>1049</v>
      </c>
      <c r="M316" s="452"/>
      <c r="N316" s="400">
        <f>N315+N311+N302</f>
        <v>2015</v>
      </c>
    </row>
    <row r="317" spans="1:14" s="395" customFormat="1" x14ac:dyDescent="0.25">
      <c r="A317" s="390" t="s">
        <v>796</v>
      </c>
      <c r="B317" s="391">
        <v>10</v>
      </c>
      <c r="C317" s="392" t="s">
        <v>245</v>
      </c>
      <c r="D317" s="393" t="s">
        <v>67</v>
      </c>
      <c r="E317" s="394">
        <v>10</v>
      </c>
      <c r="F317" s="392" t="s">
        <v>245</v>
      </c>
      <c r="G317" s="393" t="s">
        <v>67</v>
      </c>
      <c r="H317" s="394">
        <v>10</v>
      </c>
      <c r="I317" s="392" t="s">
        <v>245</v>
      </c>
      <c r="J317" s="393" t="s">
        <v>67</v>
      </c>
      <c r="K317" s="394">
        <v>10</v>
      </c>
      <c r="L317" s="392" t="s">
        <v>245</v>
      </c>
      <c r="M317" s="393" t="s">
        <v>67</v>
      </c>
      <c r="N317" s="394">
        <v>10</v>
      </c>
    </row>
    <row r="318" spans="1:14" s="395" customFormat="1" x14ac:dyDescent="0.25">
      <c r="A318" s="390" t="s">
        <v>796</v>
      </c>
      <c r="B318" s="391">
        <v>10</v>
      </c>
      <c r="C318" s="392" t="s">
        <v>246</v>
      </c>
      <c r="D318" s="393" t="s">
        <v>68</v>
      </c>
      <c r="E318" s="394">
        <v>15</v>
      </c>
      <c r="F318" s="392" t="s">
        <v>246</v>
      </c>
      <c r="G318" s="393" t="s">
        <v>68</v>
      </c>
      <c r="H318" s="394">
        <v>15</v>
      </c>
      <c r="I318" s="392" t="s">
        <v>246</v>
      </c>
      <c r="J318" s="393" t="s">
        <v>68</v>
      </c>
      <c r="K318" s="394">
        <v>15</v>
      </c>
      <c r="L318" s="392" t="s">
        <v>246</v>
      </c>
      <c r="M318" s="393" t="s">
        <v>68</v>
      </c>
      <c r="N318" s="394">
        <v>15</v>
      </c>
    </row>
    <row r="319" spans="1:14" s="74" customFormat="1" x14ac:dyDescent="0.3">
      <c r="A319" s="390" t="s">
        <v>153</v>
      </c>
      <c r="B319" s="391">
        <v>40</v>
      </c>
      <c r="C319" s="392" t="s">
        <v>247</v>
      </c>
      <c r="D319" s="393" t="s">
        <v>144</v>
      </c>
      <c r="E319" s="394">
        <v>40</v>
      </c>
      <c r="F319" s="392" t="s">
        <v>247</v>
      </c>
      <c r="G319" s="393" t="s">
        <v>144</v>
      </c>
      <c r="H319" s="394">
        <v>40</v>
      </c>
      <c r="I319" s="392" t="s">
        <v>247</v>
      </c>
      <c r="J319" s="393" t="s">
        <v>144</v>
      </c>
      <c r="K319" s="394">
        <v>40</v>
      </c>
      <c r="L319" s="392" t="s">
        <v>247</v>
      </c>
      <c r="M319" s="393" t="s">
        <v>144</v>
      </c>
      <c r="N319" s="394">
        <v>40</v>
      </c>
    </row>
    <row r="320" spans="1:14" s="74" customFormat="1" ht="49.5" x14ac:dyDescent="0.3">
      <c r="A320" s="390" t="s">
        <v>797</v>
      </c>
      <c r="B320" s="391">
        <v>200</v>
      </c>
      <c r="C320" s="392" t="s">
        <v>799</v>
      </c>
      <c r="D320" s="393" t="s">
        <v>168</v>
      </c>
      <c r="E320" s="394">
        <v>210</v>
      </c>
      <c r="F320" s="392" t="s">
        <v>896</v>
      </c>
      <c r="G320" s="393" t="s">
        <v>243</v>
      </c>
      <c r="H320" s="394">
        <v>210</v>
      </c>
      <c r="I320" s="392" t="s">
        <v>799</v>
      </c>
      <c r="J320" s="393" t="s">
        <v>800</v>
      </c>
      <c r="K320" s="394">
        <v>200</v>
      </c>
      <c r="L320" s="392" t="s">
        <v>799</v>
      </c>
      <c r="M320" s="393" t="s">
        <v>168</v>
      </c>
      <c r="N320" s="394">
        <v>210</v>
      </c>
    </row>
    <row r="321" spans="1:14" s="74" customFormat="1" ht="49.5" x14ac:dyDescent="0.3">
      <c r="A321" s="390" t="s">
        <v>802</v>
      </c>
      <c r="B321" s="391">
        <v>200</v>
      </c>
      <c r="C321" s="396" t="s">
        <v>803</v>
      </c>
      <c r="D321" s="393" t="s">
        <v>84</v>
      </c>
      <c r="E321" s="394">
        <v>200</v>
      </c>
      <c r="F321" s="392" t="s">
        <v>927</v>
      </c>
      <c r="G321" s="393" t="s">
        <v>13</v>
      </c>
      <c r="H321" s="394">
        <v>200</v>
      </c>
      <c r="I321" s="396" t="s">
        <v>804</v>
      </c>
      <c r="J321" s="393" t="s">
        <v>79</v>
      </c>
      <c r="K321" s="394">
        <v>200</v>
      </c>
      <c r="L321" s="396" t="s">
        <v>803</v>
      </c>
      <c r="M321" s="393" t="s">
        <v>84</v>
      </c>
      <c r="N321" s="394">
        <v>200</v>
      </c>
    </row>
    <row r="322" spans="1:14" s="74" customFormat="1" ht="49.5" x14ac:dyDescent="0.3">
      <c r="A322" s="390" t="s">
        <v>806</v>
      </c>
      <c r="B322" s="391">
        <v>30</v>
      </c>
      <c r="C322" s="396"/>
      <c r="D322" s="393" t="s">
        <v>188</v>
      </c>
      <c r="E322" s="394">
        <v>40</v>
      </c>
      <c r="F322" s="396"/>
      <c r="G322" s="393" t="s">
        <v>188</v>
      </c>
      <c r="H322" s="394">
        <v>40</v>
      </c>
      <c r="I322" s="396"/>
      <c r="J322" s="393" t="s">
        <v>188</v>
      </c>
      <c r="K322" s="394">
        <v>40</v>
      </c>
      <c r="L322" s="396"/>
      <c r="M322" s="393" t="s">
        <v>188</v>
      </c>
      <c r="N322" s="394">
        <v>40</v>
      </c>
    </row>
    <row r="323" spans="1:14" s="74" customFormat="1" x14ac:dyDescent="0.3">
      <c r="A323" s="390" t="s">
        <v>807</v>
      </c>
      <c r="B323" s="391">
        <v>100</v>
      </c>
      <c r="C323" s="392" t="s">
        <v>250</v>
      </c>
      <c r="D323" s="393" t="s">
        <v>77</v>
      </c>
      <c r="E323" s="394">
        <v>100</v>
      </c>
      <c r="F323" s="392" t="s">
        <v>250</v>
      </c>
      <c r="G323" s="393" t="s">
        <v>86</v>
      </c>
      <c r="H323" s="394">
        <v>100</v>
      </c>
      <c r="I323" s="392" t="s">
        <v>250</v>
      </c>
      <c r="J323" s="393" t="s">
        <v>859</v>
      </c>
      <c r="K323" s="394">
        <v>100</v>
      </c>
      <c r="L323" s="392" t="s">
        <v>250</v>
      </c>
      <c r="M323" s="393" t="s">
        <v>77</v>
      </c>
      <c r="N323" s="394">
        <v>100</v>
      </c>
    </row>
    <row r="324" spans="1:14" s="386" customFormat="1" x14ac:dyDescent="0.25">
      <c r="A324" s="397"/>
      <c r="B324" s="398"/>
      <c r="C324" s="452" t="s">
        <v>70</v>
      </c>
      <c r="D324" s="452"/>
      <c r="E324" s="399">
        <f>SUM(E317:E323)</f>
        <v>615</v>
      </c>
      <c r="F324" s="452" t="s">
        <v>70</v>
      </c>
      <c r="G324" s="452"/>
      <c r="H324" s="399">
        <f>SUM(H317:H323)</f>
        <v>615</v>
      </c>
      <c r="I324" s="452" t="s">
        <v>70</v>
      </c>
      <c r="J324" s="452"/>
      <c r="K324" s="399">
        <f>SUM(K317:K323)</f>
        <v>605</v>
      </c>
      <c r="L324" s="452" t="s">
        <v>70</v>
      </c>
      <c r="M324" s="452"/>
      <c r="N324" s="399">
        <f>SUM(N317:N323)</f>
        <v>615</v>
      </c>
    </row>
    <row r="325" spans="1:14" s="74" customFormat="1" ht="49.5" x14ac:dyDescent="0.3">
      <c r="A325" s="390" t="s">
        <v>808</v>
      </c>
      <c r="B325" s="391">
        <v>100</v>
      </c>
      <c r="C325" s="392" t="s">
        <v>956</v>
      </c>
      <c r="D325" s="393" t="s">
        <v>237</v>
      </c>
      <c r="E325" s="394">
        <v>100</v>
      </c>
      <c r="F325" s="392" t="s">
        <v>939</v>
      </c>
      <c r="G325" s="393" t="s">
        <v>223</v>
      </c>
      <c r="H325" s="394">
        <v>100</v>
      </c>
      <c r="I325" s="396" t="s">
        <v>309</v>
      </c>
      <c r="J325" s="393" t="s">
        <v>241</v>
      </c>
      <c r="K325" s="394">
        <v>100</v>
      </c>
      <c r="L325" s="392" t="s">
        <v>782</v>
      </c>
      <c r="M325" s="393" t="s">
        <v>783</v>
      </c>
      <c r="N325" s="394">
        <v>100</v>
      </c>
    </row>
    <row r="326" spans="1:14" s="74" customFormat="1" ht="33" x14ac:dyDescent="0.3">
      <c r="A326" s="390" t="s">
        <v>811</v>
      </c>
      <c r="B326" s="391">
        <v>250</v>
      </c>
      <c r="C326" s="396" t="s">
        <v>812</v>
      </c>
      <c r="D326" s="393" t="s">
        <v>482</v>
      </c>
      <c r="E326" s="394">
        <v>275</v>
      </c>
      <c r="F326" s="392" t="s">
        <v>815</v>
      </c>
      <c r="G326" s="393" t="s">
        <v>816</v>
      </c>
      <c r="H326" s="394">
        <v>250</v>
      </c>
      <c r="I326" s="392" t="s">
        <v>881</v>
      </c>
      <c r="J326" s="393" t="s">
        <v>882</v>
      </c>
      <c r="K326" s="394">
        <v>250</v>
      </c>
      <c r="L326" s="396" t="s">
        <v>812</v>
      </c>
      <c r="M326" s="393" t="s">
        <v>482</v>
      </c>
      <c r="N326" s="394">
        <v>275</v>
      </c>
    </row>
    <row r="327" spans="1:14" s="74" customFormat="1" ht="49.5" x14ac:dyDescent="0.3">
      <c r="A327" s="390" t="s">
        <v>817</v>
      </c>
      <c r="B327" s="391">
        <v>100</v>
      </c>
      <c r="C327" s="392" t="s">
        <v>819</v>
      </c>
      <c r="D327" s="393" t="s">
        <v>238</v>
      </c>
      <c r="E327" s="394">
        <v>100</v>
      </c>
      <c r="F327" s="392" t="s">
        <v>818</v>
      </c>
      <c r="G327" s="393" t="s">
        <v>193</v>
      </c>
      <c r="H327" s="394">
        <v>100</v>
      </c>
      <c r="I327" s="392" t="s">
        <v>1050</v>
      </c>
      <c r="J327" s="393" t="s">
        <v>1051</v>
      </c>
      <c r="K327" s="394">
        <v>100</v>
      </c>
      <c r="L327" s="392" t="s">
        <v>819</v>
      </c>
      <c r="M327" s="393" t="s">
        <v>238</v>
      </c>
      <c r="N327" s="394">
        <v>100</v>
      </c>
    </row>
    <row r="328" spans="1:14" s="74" customFormat="1" ht="49.5" x14ac:dyDescent="0.3">
      <c r="A328" s="390" t="s">
        <v>871</v>
      </c>
      <c r="B328" s="391">
        <v>180</v>
      </c>
      <c r="C328" s="392" t="s">
        <v>873</v>
      </c>
      <c r="D328" s="393" t="s">
        <v>229</v>
      </c>
      <c r="E328" s="394">
        <v>180</v>
      </c>
      <c r="F328" s="401" t="s">
        <v>874</v>
      </c>
      <c r="G328" s="393" t="s">
        <v>225</v>
      </c>
      <c r="H328" s="394">
        <v>180</v>
      </c>
      <c r="I328" s="392" t="s">
        <v>1052</v>
      </c>
      <c r="J328" s="393" t="s">
        <v>1053</v>
      </c>
      <c r="K328" s="394">
        <v>180</v>
      </c>
      <c r="L328" s="392" t="s">
        <v>873</v>
      </c>
      <c r="M328" s="393" t="s">
        <v>229</v>
      </c>
      <c r="N328" s="394">
        <v>180</v>
      </c>
    </row>
    <row r="329" spans="1:14" s="74" customFormat="1" ht="66" x14ac:dyDescent="0.3">
      <c r="A329" s="390" t="s">
        <v>826</v>
      </c>
      <c r="B329" s="391">
        <v>200</v>
      </c>
      <c r="C329" s="396" t="s">
        <v>914</v>
      </c>
      <c r="D329" s="393" t="s">
        <v>85</v>
      </c>
      <c r="E329" s="394">
        <v>200</v>
      </c>
      <c r="F329" s="396" t="s">
        <v>828</v>
      </c>
      <c r="G329" s="393" t="s">
        <v>88</v>
      </c>
      <c r="H329" s="394">
        <v>200</v>
      </c>
      <c r="I329" s="396" t="s">
        <v>829</v>
      </c>
      <c r="J329" s="393" t="s">
        <v>82</v>
      </c>
      <c r="K329" s="394">
        <v>200</v>
      </c>
      <c r="L329" s="396" t="s">
        <v>914</v>
      </c>
      <c r="M329" s="393" t="s">
        <v>85</v>
      </c>
      <c r="N329" s="394">
        <v>200</v>
      </c>
    </row>
    <row r="330" spans="1:14" s="74" customFormat="1" ht="49.5" x14ac:dyDescent="0.3">
      <c r="A330" s="390" t="s">
        <v>806</v>
      </c>
      <c r="B330" s="391">
        <v>20</v>
      </c>
      <c r="C330" s="396"/>
      <c r="D330" s="393" t="s">
        <v>188</v>
      </c>
      <c r="E330" s="394">
        <v>20</v>
      </c>
      <c r="F330" s="396"/>
      <c r="G330" s="393" t="s">
        <v>188</v>
      </c>
      <c r="H330" s="394">
        <v>20</v>
      </c>
      <c r="I330" s="396"/>
      <c r="J330" s="393" t="s">
        <v>188</v>
      </c>
      <c r="K330" s="394">
        <v>20</v>
      </c>
      <c r="L330" s="396"/>
      <c r="M330" s="393" t="s">
        <v>188</v>
      </c>
      <c r="N330" s="394">
        <v>20</v>
      </c>
    </row>
    <row r="331" spans="1:14" s="74" customFormat="1" ht="33" x14ac:dyDescent="0.3">
      <c r="A331" s="390" t="s">
        <v>830</v>
      </c>
      <c r="B331" s="391">
        <v>40</v>
      </c>
      <c r="C331" s="396"/>
      <c r="D331" s="393" t="s">
        <v>194</v>
      </c>
      <c r="E331" s="394">
        <v>50</v>
      </c>
      <c r="F331" s="396"/>
      <c r="G331" s="393" t="s">
        <v>194</v>
      </c>
      <c r="H331" s="394">
        <v>50</v>
      </c>
      <c r="I331" s="396"/>
      <c r="J331" s="393" t="s">
        <v>194</v>
      </c>
      <c r="K331" s="394">
        <v>50</v>
      </c>
      <c r="L331" s="396"/>
      <c r="M331" s="393" t="s">
        <v>194</v>
      </c>
      <c r="N331" s="394">
        <v>50</v>
      </c>
    </row>
    <row r="332" spans="1:14" s="74" customFormat="1" x14ac:dyDescent="0.3">
      <c r="A332" s="390" t="s">
        <v>807</v>
      </c>
      <c r="B332" s="391">
        <v>100</v>
      </c>
      <c r="C332" s="392" t="s">
        <v>250</v>
      </c>
      <c r="D332" s="393" t="s">
        <v>69</v>
      </c>
      <c r="E332" s="394">
        <v>100</v>
      </c>
      <c r="F332" s="392" t="s">
        <v>250</v>
      </c>
      <c r="G332" s="393" t="s">
        <v>859</v>
      </c>
      <c r="H332" s="394">
        <v>100</v>
      </c>
      <c r="I332" s="392" t="s">
        <v>250</v>
      </c>
      <c r="J332" s="393" t="s">
        <v>77</v>
      </c>
      <c r="K332" s="394">
        <v>100</v>
      </c>
      <c r="L332" s="392" t="s">
        <v>250</v>
      </c>
      <c r="M332" s="393" t="s">
        <v>69</v>
      </c>
      <c r="N332" s="394">
        <v>100</v>
      </c>
    </row>
    <row r="333" spans="1:14" s="386" customFormat="1" x14ac:dyDescent="0.25">
      <c r="A333" s="397"/>
      <c r="B333" s="398"/>
      <c r="C333" s="452" t="s">
        <v>73</v>
      </c>
      <c r="D333" s="452"/>
      <c r="E333" s="399">
        <f>SUM(E325:E332)</f>
        <v>1025</v>
      </c>
      <c r="F333" s="452" t="s">
        <v>73</v>
      </c>
      <c r="G333" s="452"/>
      <c r="H333" s="399">
        <f>SUM(H325:H332)</f>
        <v>1000</v>
      </c>
      <c r="I333" s="452" t="s">
        <v>73</v>
      </c>
      <c r="J333" s="452"/>
      <c r="K333" s="399">
        <f>SUM(K325:K332)</f>
        <v>1000</v>
      </c>
      <c r="L333" s="452" t="s">
        <v>73</v>
      </c>
      <c r="M333" s="452"/>
      <c r="N333" s="399">
        <f>SUM(N325:N332)</f>
        <v>1025</v>
      </c>
    </row>
    <row r="334" spans="1:14" s="74" customFormat="1" x14ac:dyDescent="0.3">
      <c r="A334" s="390" t="s">
        <v>860</v>
      </c>
      <c r="B334" s="391">
        <v>50</v>
      </c>
      <c r="C334" s="392" t="s">
        <v>862</v>
      </c>
      <c r="D334" s="393" t="s">
        <v>217</v>
      </c>
      <c r="E334" s="394">
        <v>80</v>
      </c>
      <c r="F334" s="402" t="s">
        <v>861</v>
      </c>
      <c r="G334" s="403" t="s">
        <v>202</v>
      </c>
      <c r="H334" s="404">
        <v>75</v>
      </c>
      <c r="I334" s="392" t="s">
        <v>915</v>
      </c>
      <c r="J334" s="393" t="s">
        <v>209</v>
      </c>
      <c r="K334" s="394">
        <v>75</v>
      </c>
      <c r="L334" s="392" t="s">
        <v>862</v>
      </c>
      <c r="M334" s="393" t="s">
        <v>217</v>
      </c>
      <c r="N334" s="394">
        <v>80</v>
      </c>
    </row>
    <row r="335" spans="1:14" s="74" customFormat="1" ht="49.5" x14ac:dyDescent="0.3">
      <c r="A335" s="390" t="s">
        <v>802</v>
      </c>
      <c r="B335" s="391">
        <v>200</v>
      </c>
      <c r="C335" s="392" t="s">
        <v>803</v>
      </c>
      <c r="D335" s="393" t="s">
        <v>12</v>
      </c>
      <c r="E335" s="394">
        <v>200</v>
      </c>
      <c r="F335" s="396" t="s">
        <v>804</v>
      </c>
      <c r="G335" s="393" t="s">
        <v>79</v>
      </c>
      <c r="H335" s="394">
        <v>200</v>
      </c>
      <c r="I335" s="392" t="s">
        <v>927</v>
      </c>
      <c r="J335" s="393" t="s">
        <v>13</v>
      </c>
      <c r="K335" s="394">
        <v>200</v>
      </c>
      <c r="L335" s="392" t="s">
        <v>803</v>
      </c>
      <c r="M335" s="393" t="s">
        <v>12</v>
      </c>
      <c r="N335" s="394">
        <v>200</v>
      </c>
    </row>
    <row r="336" spans="1:14" s="74" customFormat="1" x14ac:dyDescent="0.3">
      <c r="A336" s="390" t="s">
        <v>807</v>
      </c>
      <c r="B336" s="391">
        <v>100</v>
      </c>
      <c r="C336" s="396" t="s">
        <v>250</v>
      </c>
      <c r="D336" s="393" t="s">
        <v>190</v>
      </c>
      <c r="E336" s="394">
        <v>100</v>
      </c>
      <c r="F336" s="396" t="s">
        <v>250</v>
      </c>
      <c r="G336" s="393" t="s">
        <v>1054</v>
      </c>
      <c r="H336" s="394">
        <v>100</v>
      </c>
      <c r="I336" s="396" t="s">
        <v>250</v>
      </c>
      <c r="J336" s="393" t="s">
        <v>69</v>
      </c>
      <c r="K336" s="394">
        <v>100</v>
      </c>
      <c r="L336" s="396" t="s">
        <v>250</v>
      </c>
      <c r="M336" s="393" t="s">
        <v>190</v>
      </c>
      <c r="N336" s="394">
        <v>100</v>
      </c>
    </row>
    <row r="337" spans="1:14" s="386" customFormat="1" x14ac:dyDescent="0.25">
      <c r="A337" s="397"/>
      <c r="B337" s="398"/>
      <c r="C337" s="452" t="s">
        <v>106</v>
      </c>
      <c r="D337" s="452"/>
      <c r="E337" s="399">
        <f>SUM(E334:E336)</f>
        <v>380</v>
      </c>
      <c r="F337" s="452" t="s">
        <v>106</v>
      </c>
      <c r="G337" s="452"/>
      <c r="H337" s="399">
        <f>SUM(H334:H336)</f>
        <v>375</v>
      </c>
      <c r="I337" s="452" t="s">
        <v>106</v>
      </c>
      <c r="J337" s="452"/>
      <c r="K337" s="399">
        <f>SUM(K334:K336)</f>
        <v>375</v>
      </c>
      <c r="L337" s="452" t="s">
        <v>106</v>
      </c>
      <c r="M337" s="452"/>
      <c r="N337" s="399">
        <f>SUM(N334:N336)</f>
        <v>380</v>
      </c>
    </row>
    <row r="338" spans="1:14" s="386" customFormat="1" x14ac:dyDescent="0.25">
      <c r="A338" s="397"/>
      <c r="B338" s="398"/>
      <c r="C338" s="452" t="s">
        <v>1055</v>
      </c>
      <c r="D338" s="452"/>
      <c r="E338" s="400">
        <f>E337+E333+E324</f>
        <v>2020</v>
      </c>
      <c r="F338" s="452" t="s">
        <v>1055</v>
      </c>
      <c r="G338" s="452"/>
      <c r="H338" s="400">
        <f>H337+H333+H324</f>
        <v>1990</v>
      </c>
      <c r="I338" s="452" t="s">
        <v>1055</v>
      </c>
      <c r="J338" s="452"/>
      <c r="K338" s="400">
        <f>K337+K333+K324</f>
        <v>1980</v>
      </c>
      <c r="L338" s="452" t="s">
        <v>1055</v>
      </c>
      <c r="M338" s="452"/>
      <c r="N338" s="400">
        <f>N337+N333+N324</f>
        <v>2020</v>
      </c>
    </row>
    <row r="339" spans="1:14" s="74" customFormat="1" x14ac:dyDescent="0.3">
      <c r="A339" s="390" t="s">
        <v>796</v>
      </c>
      <c r="B339" s="391">
        <v>10</v>
      </c>
      <c r="C339" s="392" t="s">
        <v>245</v>
      </c>
      <c r="D339" s="393" t="s">
        <v>67</v>
      </c>
      <c r="E339" s="394">
        <v>10</v>
      </c>
      <c r="F339" s="392" t="s">
        <v>245</v>
      </c>
      <c r="G339" s="393" t="s">
        <v>67</v>
      </c>
      <c r="H339" s="394">
        <v>10</v>
      </c>
      <c r="I339" s="392" t="s">
        <v>245</v>
      </c>
      <c r="J339" s="393" t="s">
        <v>67</v>
      </c>
      <c r="K339" s="394">
        <v>10</v>
      </c>
      <c r="L339" s="392" t="s">
        <v>245</v>
      </c>
      <c r="M339" s="393" t="s">
        <v>67</v>
      </c>
      <c r="N339" s="394">
        <v>10</v>
      </c>
    </row>
    <row r="340" spans="1:14" s="74" customFormat="1" ht="33" x14ac:dyDescent="0.3">
      <c r="A340" s="390" t="s">
        <v>835</v>
      </c>
      <c r="B340" s="391">
        <v>200</v>
      </c>
      <c r="C340" s="392" t="s">
        <v>838</v>
      </c>
      <c r="D340" s="393" t="s">
        <v>239</v>
      </c>
      <c r="E340" s="394">
        <v>230</v>
      </c>
      <c r="F340" s="396" t="s">
        <v>836</v>
      </c>
      <c r="G340" s="393" t="s">
        <v>1082</v>
      </c>
      <c r="H340" s="394">
        <v>200</v>
      </c>
      <c r="I340" s="396" t="s">
        <v>836</v>
      </c>
      <c r="J340" s="393" t="s">
        <v>483</v>
      </c>
      <c r="K340" s="394">
        <v>230</v>
      </c>
      <c r="L340" s="392" t="s">
        <v>838</v>
      </c>
      <c r="M340" s="393" t="s">
        <v>239</v>
      </c>
      <c r="N340" s="394">
        <v>230</v>
      </c>
    </row>
    <row r="341" spans="1:14" s="74" customFormat="1" ht="49.5" x14ac:dyDescent="0.3">
      <c r="A341" s="390" t="s">
        <v>802</v>
      </c>
      <c r="B341" s="391">
        <v>200</v>
      </c>
      <c r="C341" s="392" t="s">
        <v>840</v>
      </c>
      <c r="D341" s="393" t="s">
        <v>36</v>
      </c>
      <c r="E341" s="394">
        <v>200</v>
      </c>
      <c r="F341" s="392" t="s">
        <v>803</v>
      </c>
      <c r="G341" s="393" t="s">
        <v>12</v>
      </c>
      <c r="H341" s="394">
        <v>200</v>
      </c>
      <c r="I341" s="396" t="s">
        <v>803</v>
      </c>
      <c r="J341" s="393" t="s">
        <v>84</v>
      </c>
      <c r="K341" s="394">
        <v>200</v>
      </c>
      <c r="L341" s="392" t="s">
        <v>840</v>
      </c>
      <c r="M341" s="393" t="s">
        <v>36</v>
      </c>
      <c r="N341" s="394">
        <v>200</v>
      </c>
    </row>
    <row r="342" spans="1:14" s="74" customFormat="1" x14ac:dyDescent="0.3">
      <c r="A342" s="390" t="s">
        <v>158</v>
      </c>
      <c r="B342" s="391">
        <v>50</v>
      </c>
      <c r="C342" s="392" t="s">
        <v>841</v>
      </c>
      <c r="D342" s="393" t="s">
        <v>240</v>
      </c>
      <c r="E342" s="394">
        <v>50</v>
      </c>
      <c r="F342" s="392" t="s">
        <v>841</v>
      </c>
      <c r="G342" s="393" t="s">
        <v>197</v>
      </c>
      <c r="H342" s="394">
        <v>50</v>
      </c>
      <c r="I342" s="392" t="s">
        <v>841</v>
      </c>
      <c r="J342" s="393" t="s">
        <v>44</v>
      </c>
      <c r="K342" s="394">
        <v>50</v>
      </c>
      <c r="L342" s="392" t="s">
        <v>841</v>
      </c>
      <c r="M342" s="393" t="s">
        <v>240</v>
      </c>
      <c r="N342" s="394">
        <v>50</v>
      </c>
    </row>
    <row r="343" spans="1:14" s="74" customFormat="1" x14ac:dyDescent="0.3">
      <c r="A343" s="390" t="s">
        <v>807</v>
      </c>
      <c r="B343" s="391">
        <v>100</v>
      </c>
      <c r="C343" s="392" t="s">
        <v>250</v>
      </c>
      <c r="D343" s="393" t="s">
        <v>69</v>
      </c>
      <c r="E343" s="394">
        <v>100</v>
      </c>
      <c r="F343" s="392" t="s">
        <v>250</v>
      </c>
      <c r="G343" s="393" t="s">
        <v>77</v>
      </c>
      <c r="H343" s="394">
        <v>100</v>
      </c>
      <c r="I343" s="392" t="s">
        <v>250</v>
      </c>
      <c r="J343" s="393" t="s">
        <v>184</v>
      </c>
      <c r="K343" s="394">
        <v>100</v>
      </c>
      <c r="L343" s="392" t="s">
        <v>250</v>
      </c>
      <c r="M343" s="393" t="s">
        <v>69</v>
      </c>
      <c r="N343" s="394">
        <v>100</v>
      </c>
    </row>
    <row r="344" spans="1:14" s="386" customFormat="1" x14ac:dyDescent="0.25">
      <c r="A344" s="397"/>
      <c r="B344" s="398"/>
      <c r="C344" s="452" t="s">
        <v>70</v>
      </c>
      <c r="D344" s="452"/>
      <c r="E344" s="399">
        <f>SUM(E339:E343)</f>
        <v>590</v>
      </c>
      <c r="F344" s="452" t="s">
        <v>70</v>
      </c>
      <c r="G344" s="452"/>
      <c r="H344" s="399">
        <f>SUM(H339:H343)</f>
        <v>560</v>
      </c>
      <c r="I344" s="452" t="s">
        <v>70</v>
      </c>
      <c r="J344" s="452"/>
      <c r="K344" s="399">
        <f>SUM(K339:K343)</f>
        <v>590</v>
      </c>
      <c r="L344" s="452" t="s">
        <v>70</v>
      </c>
      <c r="M344" s="452"/>
      <c r="N344" s="399">
        <f>SUM(N339:N343)</f>
        <v>590</v>
      </c>
    </row>
    <row r="345" spans="1:14" s="74" customFormat="1" ht="49.5" x14ac:dyDescent="0.3">
      <c r="A345" s="390" t="s">
        <v>808</v>
      </c>
      <c r="B345" s="391">
        <v>100</v>
      </c>
      <c r="C345" s="396" t="s">
        <v>309</v>
      </c>
      <c r="D345" s="393" t="s">
        <v>241</v>
      </c>
      <c r="E345" s="394">
        <v>100</v>
      </c>
      <c r="F345" s="392" t="s">
        <v>972</v>
      </c>
      <c r="G345" s="393" t="s">
        <v>226</v>
      </c>
      <c r="H345" s="394">
        <v>100</v>
      </c>
      <c r="I345" s="392" t="s">
        <v>939</v>
      </c>
      <c r="J345" s="393" t="s">
        <v>223</v>
      </c>
      <c r="K345" s="394">
        <v>100</v>
      </c>
      <c r="L345" s="396" t="s">
        <v>309</v>
      </c>
      <c r="M345" s="393" t="s">
        <v>241</v>
      </c>
      <c r="N345" s="394">
        <v>100</v>
      </c>
    </row>
    <row r="346" spans="1:14" s="74" customFormat="1" ht="66" x14ac:dyDescent="0.3">
      <c r="A346" s="390" t="s">
        <v>848</v>
      </c>
      <c r="B346" s="391">
        <v>250</v>
      </c>
      <c r="C346" s="406" t="s">
        <v>940</v>
      </c>
      <c r="D346" s="393" t="s">
        <v>496</v>
      </c>
      <c r="E346" s="394">
        <v>260</v>
      </c>
      <c r="F346" s="396" t="s">
        <v>901</v>
      </c>
      <c r="G346" s="393" t="s">
        <v>902</v>
      </c>
      <c r="H346" s="394">
        <v>250</v>
      </c>
      <c r="I346" s="392" t="s">
        <v>852</v>
      </c>
      <c r="J346" s="393" t="s">
        <v>853</v>
      </c>
      <c r="K346" s="394">
        <v>250</v>
      </c>
      <c r="L346" s="406" t="s">
        <v>940</v>
      </c>
      <c r="M346" s="393" t="s">
        <v>496</v>
      </c>
      <c r="N346" s="394">
        <v>260</v>
      </c>
    </row>
    <row r="347" spans="1:14" s="74" customFormat="1" ht="33" x14ac:dyDescent="0.3">
      <c r="A347" s="390" t="s">
        <v>959</v>
      </c>
      <c r="B347" s="391">
        <v>280</v>
      </c>
      <c r="C347" s="396" t="s">
        <v>1004</v>
      </c>
      <c r="D347" s="393" t="s">
        <v>242</v>
      </c>
      <c r="E347" s="394">
        <v>280</v>
      </c>
      <c r="F347" s="396" t="s">
        <v>960</v>
      </c>
      <c r="G347" s="393" t="s">
        <v>1056</v>
      </c>
      <c r="H347" s="394">
        <v>280</v>
      </c>
      <c r="I347" s="396" t="s">
        <v>1057</v>
      </c>
      <c r="J347" s="393" t="s">
        <v>1058</v>
      </c>
      <c r="K347" s="394">
        <v>280</v>
      </c>
      <c r="L347" s="396" t="s">
        <v>1004</v>
      </c>
      <c r="M347" s="393" t="s">
        <v>242</v>
      </c>
      <c r="N347" s="394">
        <v>280</v>
      </c>
    </row>
    <row r="348" spans="1:14" s="74" customFormat="1" ht="66" x14ac:dyDescent="0.3">
      <c r="A348" s="390" t="s">
        <v>826</v>
      </c>
      <c r="B348" s="391">
        <v>200</v>
      </c>
      <c r="C348" s="407" t="s">
        <v>829</v>
      </c>
      <c r="D348" s="393" t="s">
        <v>87</v>
      </c>
      <c r="E348" s="394">
        <v>200</v>
      </c>
      <c r="F348" s="407" t="s">
        <v>1035</v>
      </c>
      <c r="G348" s="393" t="s">
        <v>1036</v>
      </c>
      <c r="H348" s="394">
        <v>200</v>
      </c>
      <c r="I348" s="392" t="s">
        <v>828</v>
      </c>
      <c r="J348" s="393" t="s">
        <v>178</v>
      </c>
      <c r="K348" s="394">
        <v>200</v>
      </c>
      <c r="L348" s="407" t="s">
        <v>829</v>
      </c>
      <c r="M348" s="393" t="s">
        <v>87</v>
      </c>
      <c r="N348" s="394">
        <v>200</v>
      </c>
    </row>
    <row r="349" spans="1:14" s="74" customFormat="1" ht="49.5" x14ac:dyDescent="0.3">
      <c r="A349" s="390" t="s">
        <v>806</v>
      </c>
      <c r="B349" s="391">
        <v>20</v>
      </c>
      <c r="C349" s="396"/>
      <c r="D349" s="393" t="s">
        <v>188</v>
      </c>
      <c r="E349" s="394">
        <v>20</v>
      </c>
      <c r="F349" s="396"/>
      <c r="G349" s="393" t="s">
        <v>188</v>
      </c>
      <c r="H349" s="394">
        <v>20</v>
      </c>
      <c r="I349" s="396"/>
      <c r="J349" s="393" t="s">
        <v>188</v>
      </c>
      <c r="K349" s="394">
        <v>20</v>
      </c>
      <c r="L349" s="396"/>
      <c r="M349" s="393" t="s">
        <v>188</v>
      </c>
      <c r="N349" s="394">
        <v>20</v>
      </c>
    </row>
    <row r="350" spans="1:14" s="74" customFormat="1" ht="33" x14ac:dyDescent="0.3">
      <c r="A350" s="390" t="s">
        <v>830</v>
      </c>
      <c r="B350" s="391">
        <v>40</v>
      </c>
      <c r="C350" s="396"/>
      <c r="D350" s="393" t="s">
        <v>194</v>
      </c>
      <c r="E350" s="394">
        <v>50</v>
      </c>
      <c r="F350" s="396"/>
      <c r="G350" s="393" t="s">
        <v>194</v>
      </c>
      <c r="H350" s="394">
        <v>50</v>
      </c>
      <c r="I350" s="396"/>
      <c r="J350" s="393" t="s">
        <v>194</v>
      </c>
      <c r="K350" s="394">
        <v>50</v>
      </c>
      <c r="L350" s="396"/>
      <c r="M350" s="393" t="s">
        <v>194</v>
      </c>
      <c r="N350" s="394">
        <v>50</v>
      </c>
    </row>
    <row r="351" spans="1:14" s="74" customFormat="1" x14ac:dyDescent="0.3">
      <c r="A351" s="390" t="s">
        <v>807</v>
      </c>
      <c r="B351" s="391">
        <v>100</v>
      </c>
      <c r="C351" s="392" t="s">
        <v>250</v>
      </c>
      <c r="D351" s="393" t="s">
        <v>77</v>
      </c>
      <c r="E351" s="394">
        <v>100</v>
      </c>
      <c r="F351" s="392" t="s">
        <v>250</v>
      </c>
      <c r="G351" s="393" t="s">
        <v>69</v>
      </c>
      <c r="H351" s="394">
        <v>100</v>
      </c>
      <c r="I351" s="392" t="s">
        <v>250</v>
      </c>
      <c r="J351" s="393" t="s">
        <v>86</v>
      </c>
      <c r="K351" s="394">
        <v>100</v>
      </c>
      <c r="L351" s="392" t="s">
        <v>250</v>
      </c>
      <c r="M351" s="393" t="s">
        <v>77</v>
      </c>
      <c r="N351" s="394">
        <v>100</v>
      </c>
    </row>
    <row r="352" spans="1:14" s="386" customFormat="1" x14ac:dyDescent="0.25">
      <c r="A352" s="397"/>
      <c r="B352" s="398"/>
      <c r="C352" s="452" t="s">
        <v>73</v>
      </c>
      <c r="D352" s="452"/>
      <c r="E352" s="399">
        <f>SUM(E345:E351)</f>
        <v>1010</v>
      </c>
      <c r="F352" s="452" t="s">
        <v>73</v>
      </c>
      <c r="G352" s="452"/>
      <c r="H352" s="399">
        <f>SUM(H345:H351)</f>
        <v>1000</v>
      </c>
      <c r="I352" s="452" t="s">
        <v>73</v>
      </c>
      <c r="J352" s="452"/>
      <c r="K352" s="399">
        <f>SUM(K345:K351)</f>
        <v>1000</v>
      </c>
      <c r="L352" s="452" t="s">
        <v>73</v>
      </c>
      <c r="M352" s="452"/>
      <c r="N352" s="399">
        <f>SUM(N345:N351)</f>
        <v>1010</v>
      </c>
    </row>
    <row r="353" spans="1:14" s="74" customFormat="1" x14ac:dyDescent="0.3">
      <c r="A353" s="390" t="s">
        <v>158</v>
      </c>
      <c r="B353" s="391">
        <v>50</v>
      </c>
      <c r="C353" s="396" t="s">
        <v>255</v>
      </c>
      <c r="D353" s="393" t="s">
        <v>221</v>
      </c>
      <c r="E353" s="394">
        <v>100</v>
      </c>
      <c r="F353" s="396" t="s">
        <v>255</v>
      </c>
      <c r="G353" s="393" t="s">
        <v>196</v>
      </c>
      <c r="H353" s="394">
        <v>100</v>
      </c>
      <c r="I353" s="396" t="s">
        <v>963</v>
      </c>
      <c r="J353" s="393" t="s">
        <v>964</v>
      </c>
      <c r="K353" s="394">
        <v>100</v>
      </c>
      <c r="L353" s="396" t="s">
        <v>255</v>
      </c>
      <c r="M353" s="393" t="s">
        <v>221</v>
      </c>
      <c r="N353" s="394">
        <v>100</v>
      </c>
    </row>
    <row r="354" spans="1:14" s="74" customFormat="1" ht="33" x14ac:dyDescent="0.3">
      <c r="A354" s="390" t="s">
        <v>833</v>
      </c>
      <c r="B354" s="391">
        <v>200</v>
      </c>
      <c r="C354" s="408"/>
      <c r="D354" s="393" t="s">
        <v>222</v>
      </c>
      <c r="E354" s="394">
        <v>200</v>
      </c>
      <c r="F354" s="408"/>
      <c r="G354" s="393" t="s">
        <v>965</v>
      </c>
      <c r="H354" s="394">
        <v>200</v>
      </c>
      <c r="I354" s="408"/>
      <c r="J354" s="393" t="s">
        <v>205</v>
      </c>
      <c r="K354" s="394">
        <v>200</v>
      </c>
      <c r="L354" s="408"/>
      <c r="M354" s="393" t="s">
        <v>222</v>
      </c>
      <c r="N354" s="394">
        <v>200</v>
      </c>
    </row>
    <row r="355" spans="1:14" s="74" customFormat="1" x14ac:dyDescent="0.3">
      <c r="A355" s="390" t="s">
        <v>807</v>
      </c>
      <c r="B355" s="391">
        <v>100</v>
      </c>
      <c r="C355" s="396" t="s">
        <v>250</v>
      </c>
      <c r="D355" s="393" t="s">
        <v>86</v>
      </c>
      <c r="E355" s="394">
        <v>100</v>
      </c>
      <c r="F355" s="396" t="s">
        <v>250</v>
      </c>
      <c r="G355" s="393" t="s">
        <v>195</v>
      </c>
      <c r="H355" s="394">
        <v>100</v>
      </c>
      <c r="I355" s="396" t="s">
        <v>250</v>
      </c>
      <c r="J355" s="393" t="s">
        <v>859</v>
      </c>
      <c r="K355" s="394">
        <v>100</v>
      </c>
      <c r="L355" s="396" t="s">
        <v>250</v>
      </c>
      <c r="M355" s="393" t="s">
        <v>86</v>
      </c>
      <c r="N355" s="394">
        <v>100</v>
      </c>
    </row>
    <row r="356" spans="1:14" s="386" customFormat="1" x14ac:dyDescent="0.25">
      <c r="A356" s="397"/>
      <c r="B356" s="398"/>
      <c r="C356" s="452" t="s">
        <v>106</v>
      </c>
      <c r="D356" s="452"/>
      <c r="E356" s="399">
        <f>SUM(E353:E355)</f>
        <v>400</v>
      </c>
      <c r="F356" s="452" t="s">
        <v>106</v>
      </c>
      <c r="G356" s="452"/>
      <c r="H356" s="399">
        <f>SUM(H353:H355)</f>
        <v>400</v>
      </c>
      <c r="I356" s="452" t="s">
        <v>106</v>
      </c>
      <c r="J356" s="452"/>
      <c r="K356" s="399">
        <f>SUM(K353:K355)</f>
        <v>400</v>
      </c>
      <c r="L356" s="452" t="s">
        <v>106</v>
      </c>
      <c r="M356" s="452"/>
      <c r="N356" s="399">
        <f>SUM(N353:N355)</f>
        <v>400</v>
      </c>
    </row>
    <row r="357" spans="1:14" s="386" customFormat="1" x14ac:dyDescent="0.25">
      <c r="A357" s="397"/>
      <c r="B357" s="398"/>
      <c r="C357" s="452" t="s">
        <v>1059</v>
      </c>
      <c r="D357" s="452"/>
      <c r="E357" s="400">
        <f>E344+E352+E356</f>
        <v>2000</v>
      </c>
      <c r="F357" s="452" t="s">
        <v>1059</v>
      </c>
      <c r="G357" s="452"/>
      <c r="H357" s="400">
        <f>H344+H352+H356</f>
        <v>1960</v>
      </c>
      <c r="I357" s="452" t="s">
        <v>1059</v>
      </c>
      <c r="J357" s="452"/>
      <c r="K357" s="400">
        <f>K344+K352+K356</f>
        <v>1990</v>
      </c>
      <c r="L357" s="452" t="s">
        <v>1059</v>
      </c>
      <c r="M357" s="452"/>
      <c r="N357" s="400">
        <f>N344+N352+N356</f>
        <v>2000</v>
      </c>
    </row>
    <row r="358" spans="1:14" s="395" customFormat="1" x14ac:dyDescent="0.25">
      <c r="A358" s="390" t="s">
        <v>796</v>
      </c>
      <c r="B358" s="391">
        <v>10</v>
      </c>
      <c r="C358" s="392" t="s">
        <v>246</v>
      </c>
      <c r="D358" s="393" t="s">
        <v>68</v>
      </c>
      <c r="E358" s="394">
        <v>15</v>
      </c>
      <c r="F358" s="392" t="s">
        <v>246</v>
      </c>
      <c r="G358" s="393" t="s">
        <v>68</v>
      </c>
      <c r="H358" s="394">
        <v>15</v>
      </c>
      <c r="I358" s="392" t="s">
        <v>246</v>
      </c>
      <c r="J358" s="393" t="s">
        <v>68</v>
      </c>
      <c r="K358" s="394">
        <v>15</v>
      </c>
      <c r="L358" s="392" t="s">
        <v>246</v>
      </c>
      <c r="M358" s="393" t="s">
        <v>68</v>
      </c>
      <c r="N358" s="394">
        <v>15</v>
      </c>
    </row>
    <row r="359" spans="1:14" s="74" customFormat="1" ht="33" x14ac:dyDescent="0.3">
      <c r="A359" s="390" t="s">
        <v>959</v>
      </c>
      <c r="B359" s="391">
        <v>280</v>
      </c>
      <c r="C359" s="396" t="s">
        <v>960</v>
      </c>
      <c r="D359" s="393" t="s">
        <v>427</v>
      </c>
      <c r="E359" s="394">
        <v>280</v>
      </c>
      <c r="F359" s="396" t="s">
        <v>1004</v>
      </c>
      <c r="G359" s="393" t="s">
        <v>242</v>
      </c>
      <c r="H359" s="394">
        <v>280</v>
      </c>
      <c r="I359" s="396" t="s">
        <v>1004</v>
      </c>
      <c r="J359" s="393" t="s">
        <v>1060</v>
      </c>
      <c r="K359" s="394">
        <v>280</v>
      </c>
      <c r="L359" s="396" t="s">
        <v>960</v>
      </c>
      <c r="M359" s="393" t="s">
        <v>427</v>
      </c>
      <c r="N359" s="394">
        <v>280</v>
      </c>
    </row>
    <row r="360" spans="1:14" s="74" customFormat="1" ht="49.5" x14ac:dyDescent="0.3">
      <c r="A360" s="390" t="s">
        <v>802</v>
      </c>
      <c r="B360" s="391">
        <v>200</v>
      </c>
      <c r="C360" s="396" t="s">
        <v>804</v>
      </c>
      <c r="D360" s="393" t="s">
        <v>79</v>
      </c>
      <c r="E360" s="394">
        <v>200</v>
      </c>
      <c r="F360" s="396" t="s">
        <v>803</v>
      </c>
      <c r="G360" s="393" t="s">
        <v>84</v>
      </c>
      <c r="H360" s="394">
        <v>200</v>
      </c>
      <c r="I360" s="392" t="s">
        <v>840</v>
      </c>
      <c r="J360" s="393" t="s">
        <v>36</v>
      </c>
      <c r="K360" s="394">
        <v>200</v>
      </c>
      <c r="L360" s="396" t="s">
        <v>804</v>
      </c>
      <c r="M360" s="393" t="s">
        <v>79</v>
      </c>
      <c r="N360" s="394">
        <v>200</v>
      </c>
    </row>
    <row r="361" spans="1:14" s="74" customFormat="1" ht="49.5" x14ac:dyDescent="0.3">
      <c r="A361" s="390" t="s">
        <v>806</v>
      </c>
      <c r="B361" s="391">
        <v>30</v>
      </c>
      <c r="C361" s="396"/>
      <c r="D361" s="393" t="s">
        <v>188</v>
      </c>
      <c r="E361" s="394">
        <v>40</v>
      </c>
      <c r="F361" s="396"/>
      <c r="G361" s="393" t="s">
        <v>188</v>
      </c>
      <c r="H361" s="394">
        <v>40</v>
      </c>
      <c r="I361" s="396"/>
      <c r="J361" s="393" t="s">
        <v>188</v>
      </c>
      <c r="K361" s="394">
        <v>40</v>
      </c>
      <c r="L361" s="396"/>
      <c r="M361" s="393" t="s">
        <v>188</v>
      </c>
      <c r="N361" s="394">
        <v>40</v>
      </c>
    </row>
    <row r="362" spans="1:14" s="74" customFormat="1" x14ac:dyDescent="0.3">
      <c r="A362" s="390" t="s">
        <v>807</v>
      </c>
      <c r="B362" s="391">
        <v>100</v>
      </c>
      <c r="C362" s="392" t="s">
        <v>250</v>
      </c>
      <c r="D362" s="393" t="s">
        <v>77</v>
      </c>
      <c r="E362" s="394">
        <v>100</v>
      </c>
      <c r="F362" s="392" t="s">
        <v>250</v>
      </c>
      <c r="G362" s="393" t="s">
        <v>69</v>
      </c>
      <c r="H362" s="394">
        <v>100</v>
      </c>
      <c r="I362" s="392" t="s">
        <v>250</v>
      </c>
      <c r="J362" s="393" t="s">
        <v>859</v>
      </c>
      <c r="K362" s="394">
        <v>100</v>
      </c>
      <c r="L362" s="392" t="s">
        <v>250</v>
      </c>
      <c r="M362" s="393" t="s">
        <v>77</v>
      </c>
      <c r="N362" s="394">
        <v>100</v>
      </c>
    </row>
    <row r="363" spans="1:14" s="386" customFormat="1" x14ac:dyDescent="0.25">
      <c r="A363" s="397"/>
      <c r="B363" s="398"/>
      <c r="C363" s="452" t="s">
        <v>70</v>
      </c>
      <c r="D363" s="452"/>
      <c r="E363" s="399">
        <f>SUM(E358:E362)</f>
        <v>635</v>
      </c>
      <c r="F363" s="452" t="s">
        <v>70</v>
      </c>
      <c r="G363" s="452"/>
      <c r="H363" s="399">
        <f>SUM(H358:H362)</f>
        <v>635</v>
      </c>
      <c r="I363" s="452" t="s">
        <v>70</v>
      </c>
      <c r="J363" s="452"/>
      <c r="K363" s="399">
        <f>SUM(K358:K362)</f>
        <v>635</v>
      </c>
      <c r="L363" s="452" t="s">
        <v>70</v>
      </c>
      <c r="M363" s="452"/>
      <c r="N363" s="399">
        <f>SUM(N358:N362)</f>
        <v>635</v>
      </c>
    </row>
    <row r="364" spans="1:14" s="74" customFormat="1" ht="49.5" x14ac:dyDescent="0.3">
      <c r="A364" s="390" t="s">
        <v>808</v>
      </c>
      <c r="B364" s="391">
        <v>100</v>
      </c>
      <c r="C364" s="392" t="s">
        <v>897</v>
      </c>
      <c r="D364" s="393" t="s">
        <v>212</v>
      </c>
      <c r="E364" s="394">
        <v>100</v>
      </c>
      <c r="F364" s="392" t="s">
        <v>842</v>
      </c>
      <c r="G364" s="393" t="s">
        <v>200</v>
      </c>
      <c r="H364" s="394">
        <v>100</v>
      </c>
      <c r="I364" s="392" t="s">
        <v>956</v>
      </c>
      <c r="J364" s="393" t="s">
        <v>237</v>
      </c>
      <c r="K364" s="394">
        <v>100</v>
      </c>
      <c r="L364" s="392" t="s">
        <v>772</v>
      </c>
      <c r="M364" s="393" t="s">
        <v>973</v>
      </c>
      <c r="N364" s="394">
        <v>100</v>
      </c>
    </row>
    <row r="365" spans="1:14" s="74" customFormat="1" ht="33" x14ac:dyDescent="0.3">
      <c r="A365" s="390" t="s">
        <v>929</v>
      </c>
      <c r="B365" s="391">
        <v>250</v>
      </c>
      <c r="C365" s="406" t="s">
        <v>930</v>
      </c>
      <c r="D365" s="393" t="s">
        <v>451</v>
      </c>
      <c r="E365" s="394">
        <v>270</v>
      </c>
      <c r="F365" s="392" t="s">
        <v>881</v>
      </c>
      <c r="G365" s="393" t="s">
        <v>882</v>
      </c>
      <c r="H365" s="394">
        <v>250</v>
      </c>
      <c r="I365" s="392" t="s">
        <v>812</v>
      </c>
      <c r="J365" s="393" t="s">
        <v>880</v>
      </c>
      <c r="K365" s="394">
        <v>250</v>
      </c>
      <c r="L365" s="406" t="s">
        <v>930</v>
      </c>
      <c r="M365" s="393" t="s">
        <v>451</v>
      </c>
      <c r="N365" s="394">
        <v>270</v>
      </c>
    </row>
    <row r="366" spans="1:14" s="74" customFormat="1" ht="33" x14ac:dyDescent="0.3">
      <c r="A366" s="390" t="s">
        <v>866</v>
      </c>
      <c r="B366" s="391">
        <v>100</v>
      </c>
      <c r="C366" s="396" t="s">
        <v>867</v>
      </c>
      <c r="D366" s="393" t="s">
        <v>501</v>
      </c>
      <c r="E366" s="394">
        <v>105</v>
      </c>
      <c r="F366" s="396" t="s">
        <v>1061</v>
      </c>
      <c r="G366" s="393" t="s">
        <v>1083</v>
      </c>
      <c r="H366" s="394">
        <v>105</v>
      </c>
      <c r="I366" s="396" t="s">
        <v>1062</v>
      </c>
      <c r="J366" s="393" t="s">
        <v>1093</v>
      </c>
      <c r="K366" s="394">
        <v>100</v>
      </c>
      <c r="L366" s="396" t="s">
        <v>867</v>
      </c>
      <c r="M366" s="393" t="s">
        <v>501</v>
      </c>
      <c r="N366" s="394">
        <v>105</v>
      </c>
    </row>
    <row r="367" spans="1:14" s="74" customFormat="1" ht="49.5" x14ac:dyDescent="0.3">
      <c r="A367" s="390" t="s">
        <v>871</v>
      </c>
      <c r="B367" s="391">
        <v>180</v>
      </c>
      <c r="C367" s="401" t="s">
        <v>874</v>
      </c>
      <c r="D367" s="393" t="s">
        <v>225</v>
      </c>
      <c r="E367" s="394">
        <v>180</v>
      </c>
      <c r="F367" s="392" t="s">
        <v>873</v>
      </c>
      <c r="G367" s="393" t="s">
        <v>229</v>
      </c>
      <c r="H367" s="394">
        <v>180</v>
      </c>
      <c r="I367" s="396" t="s">
        <v>872</v>
      </c>
      <c r="J367" s="393" t="s">
        <v>203</v>
      </c>
      <c r="K367" s="394">
        <v>180</v>
      </c>
      <c r="L367" s="401" t="s">
        <v>874</v>
      </c>
      <c r="M367" s="393" t="s">
        <v>225</v>
      </c>
      <c r="N367" s="394">
        <v>180</v>
      </c>
    </row>
    <row r="368" spans="1:14" s="74" customFormat="1" ht="66" x14ac:dyDescent="0.3">
      <c r="A368" s="390" t="s">
        <v>826</v>
      </c>
      <c r="B368" s="391">
        <v>200</v>
      </c>
      <c r="C368" s="392" t="s">
        <v>827</v>
      </c>
      <c r="D368" s="393" t="s">
        <v>72</v>
      </c>
      <c r="E368" s="394">
        <v>200</v>
      </c>
      <c r="F368" s="392" t="s">
        <v>828</v>
      </c>
      <c r="G368" s="393" t="s">
        <v>178</v>
      </c>
      <c r="H368" s="394">
        <v>200</v>
      </c>
      <c r="I368" s="392" t="s">
        <v>828</v>
      </c>
      <c r="J368" s="393" t="s">
        <v>88</v>
      </c>
      <c r="K368" s="394">
        <v>200</v>
      </c>
      <c r="L368" s="392" t="s">
        <v>827</v>
      </c>
      <c r="M368" s="393" t="s">
        <v>72</v>
      </c>
      <c r="N368" s="394">
        <v>200</v>
      </c>
    </row>
    <row r="369" spans="1:14" s="74" customFormat="1" ht="49.5" x14ac:dyDescent="0.3">
      <c r="A369" s="390" t="s">
        <v>806</v>
      </c>
      <c r="B369" s="391">
        <v>20</v>
      </c>
      <c r="C369" s="396"/>
      <c r="D369" s="393" t="s">
        <v>188</v>
      </c>
      <c r="E369" s="394">
        <v>20</v>
      </c>
      <c r="F369" s="396"/>
      <c r="G369" s="393" t="s">
        <v>188</v>
      </c>
      <c r="H369" s="394">
        <v>20</v>
      </c>
      <c r="I369" s="396"/>
      <c r="J369" s="393" t="s">
        <v>188</v>
      </c>
      <c r="K369" s="394">
        <v>20</v>
      </c>
      <c r="L369" s="396"/>
      <c r="M369" s="393" t="s">
        <v>188</v>
      </c>
      <c r="N369" s="394">
        <v>20</v>
      </c>
    </row>
    <row r="370" spans="1:14" s="74" customFormat="1" ht="33" x14ac:dyDescent="0.3">
      <c r="A370" s="390" t="s">
        <v>830</v>
      </c>
      <c r="B370" s="391">
        <v>40</v>
      </c>
      <c r="C370" s="396"/>
      <c r="D370" s="393" t="s">
        <v>194</v>
      </c>
      <c r="E370" s="394">
        <v>50</v>
      </c>
      <c r="F370" s="396"/>
      <c r="G370" s="393" t="s">
        <v>194</v>
      </c>
      <c r="H370" s="394">
        <v>50</v>
      </c>
      <c r="I370" s="396"/>
      <c r="J370" s="393" t="s">
        <v>194</v>
      </c>
      <c r="K370" s="394">
        <v>50</v>
      </c>
      <c r="L370" s="396"/>
      <c r="M370" s="393" t="s">
        <v>194</v>
      </c>
      <c r="N370" s="394">
        <v>50</v>
      </c>
    </row>
    <row r="371" spans="1:14" s="74" customFormat="1" x14ac:dyDescent="0.3">
      <c r="A371" s="390" t="s">
        <v>807</v>
      </c>
      <c r="B371" s="391">
        <v>100</v>
      </c>
      <c r="C371" s="392" t="s">
        <v>250</v>
      </c>
      <c r="D371" s="393" t="s">
        <v>69</v>
      </c>
      <c r="E371" s="394">
        <v>100</v>
      </c>
      <c r="F371" s="392" t="s">
        <v>250</v>
      </c>
      <c r="G371" s="393" t="s">
        <v>859</v>
      </c>
      <c r="H371" s="394">
        <v>100</v>
      </c>
      <c r="I371" s="392" t="s">
        <v>250</v>
      </c>
      <c r="J371" s="393" t="s">
        <v>195</v>
      </c>
      <c r="K371" s="394">
        <v>100</v>
      </c>
      <c r="L371" s="392" t="s">
        <v>250</v>
      </c>
      <c r="M371" s="393" t="s">
        <v>69</v>
      </c>
      <c r="N371" s="394">
        <v>100</v>
      </c>
    </row>
    <row r="372" spans="1:14" s="386" customFormat="1" x14ac:dyDescent="0.25">
      <c r="A372" s="397"/>
      <c r="B372" s="398"/>
      <c r="C372" s="452" t="s">
        <v>73</v>
      </c>
      <c r="D372" s="452"/>
      <c r="E372" s="399">
        <f>SUM(E364:E371)</f>
        <v>1025</v>
      </c>
      <c r="F372" s="452" t="s">
        <v>73</v>
      </c>
      <c r="G372" s="452"/>
      <c r="H372" s="399">
        <f>SUM(H364:H371)</f>
        <v>1005</v>
      </c>
      <c r="I372" s="452" t="s">
        <v>73</v>
      </c>
      <c r="J372" s="452"/>
      <c r="K372" s="399">
        <f>SUM(K364:K371)</f>
        <v>1000</v>
      </c>
      <c r="L372" s="452" t="s">
        <v>73</v>
      </c>
      <c r="M372" s="452"/>
      <c r="N372" s="399">
        <f>SUM(N364:N371)</f>
        <v>1025</v>
      </c>
    </row>
    <row r="373" spans="1:14" s="74" customFormat="1" x14ac:dyDescent="0.3">
      <c r="A373" s="390" t="s">
        <v>860</v>
      </c>
      <c r="B373" s="391">
        <v>50</v>
      </c>
      <c r="C373" s="396" t="s">
        <v>861</v>
      </c>
      <c r="D373" s="393" t="s">
        <v>202</v>
      </c>
      <c r="E373" s="394">
        <v>75</v>
      </c>
      <c r="F373" s="392" t="s">
        <v>862</v>
      </c>
      <c r="G373" s="393" t="s">
        <v>217</v>
      </c>
      <c r="H373" s="394">
        <v>80</v>
      </c>
      <c r="I373" s="396"/>
      <c r="J373" s="393" t="s">
        <v>91</v>
      </c>
      <c r="K373" s="394">
        <v>75</v>
      </c>
      <c r="L373" s="396" t="s">
        <v>861</v>
      </c>
      <c r="M373" s="393" t="s">
        <v>202</v>
      </c>
      <c r="N373" s="394">
        <v>75</v>
      </c>
    </row>
    <row r="374" spans="1:14" s="74" customFormat="1" ht="33" x14ac:dyDescent="0.3">
      <c r="A374" s="390" t="s">
        <v>858</v>
      </c>
      <c r="B374" s="391">
        <v>200</v>
      </c>
      <c r="C374" s="401"/>
      <c r="D374" s="393" t="s">
        <v>201</v>
      </c>
      <c r="E374" s="394">
        <v>200</v>
      </c>
      <c r="F374" s="401"/>
      <c r="G374" s="393" t="s">
        <v>201</v>
      </c>
      <c r="H374" s="394">
        <v>200</v>
      </c>
      <c r="I374" s="401"/>
      <c r="J374" s="393" t="s">
        <v>201</v>
      </c>
      <c r="K374" s="394">
        <v>200</v>
      </c>
      <c r="L374" s="401"/>
      <c r="M374" s="393" t="s">
        <v>201</v>
      </c>
      <c r="N374" s="394">
        <v>200</v>
      </c>
    </row>
    <row r="375" spans="1:14" s="74" customFormat="1" x14ac:dyDescent="0.3">
      <c r="A375" s="390" t="s">
        <v>807</v>
      </c>
      <c r="B375" s="391">
        <v>100</v>
      </c>
      <c r="C375" s="396" t="s">
        <v>250</v>
      </c>
      <c r="D375" s="393" t="s">
        <v>195</v>
      </c>
      <c r="E375" s="394">
        <v>150</v>
      </c>
      <c r="F375" s="396" t="s">
        <v>250</v>
      </c>
      <c r="G375" s="393" t="s">
        <v>77</v>
      </c>
      <c r="H375" s="394">
        <v>150</v>
      </c>
      <c r="I375" s="396" t="s">
        <v>250</v>
      </c>
      <c r="J375" s="393" t="s">
        <v>184</v>
      </c>
      <c r="K375" s="394">
        <v>150</v>
      </c>
      <c r="L375" s="396" t="s">
        <v>250</v>
      </c>
      <c r="M375" s="393" t="s">
        <v>195</v>
      </c>
      <c r="N375" s="394">
        <v>150</v>
      </c>
    </row>
    <row r="376" spans="1:14" s="386" customFormat="1" x14ac:dyDescent="0.25">
      <c r="A376" s="397"/>
      <c r="B376" s="398"/>
      <c r="C376" s="452" t="s">
        <v>106</v>
      </c>
      <c r="D376" s="452"/>
      <c r="E376" s="399">
        <f>SUM(E373:E375)</f>
        <v>425</v>
      </c>
      <c r="F376" s="452" t="s">
        <v>106</v>
      </c>
      <c r="G376" s="452"/>
      <c r="H376" s="399">
        <f>SUM(H373:H375)</f>
        <v>430</v>
      </c>
      <c r="I376" s="452" t="s">
        <v>106</v>
      </c>
      <c r="J376" s="452"/>
      <c r="K376" s="399">
        <f>SUM(K373:K375)</f>
        <v>425</v>
      </c>
      <c r="L376" s="452" t="s">
        <v>106</v>
      </c>
      <c r="M376" s="452"/>
      <c r="N376" s="399">
        <f>SUM(N373:N375)</f>
        <v>425</v>
      </c>
    </row>
    <row r="377" spans="1:14" s="386" customFormat="1" x14ac:dyDescent="0.25">
      <c r="A377" s="397"/>
      <c r="B377" s="398"/>
      <c r="C377" s="452" t="s">
        <v>1063</v>
      </c>
      <c r="D377" s="452"/>
      <c r="E377" s="400">
        <f>E363+E372+E376</f>
        <v>2085</v>
      </c>
      <c r="F377" s="452" t="s">
        <v>1063</v>
      </c>
      <c r="G377" s="452"/>
      <c r="H377" s="400">
        <f>H363+H372+H376</f>
        <v>2070</v>
      </c>
      <c r="I377" s="452" t="s">
        <v>1063</v>
      </c>
      <c r="J377" s="452"/>
      <c r="K377" s="400">
        <f>K363+K372+K376</f>
        <v>2060</v>
      </c>
      <c r="L377" s="452" t="s">
        <v>1063</v>
      </c>
      <c r="M377" s="452"/>
      <c r="N377" s="400">
        <f>N363+N372+N376</f>
        <v>2085</v>
      </c>
    </row>
    <row r="378" spans="1:14" s="395" customFormat="1" x14ac:dyDescent="0.25">
      <c r="A378" s="390" t="s">
        <v>796</v>
      </c>
      <c r="B378" s="391">
        <v>10</v>
      </c>
      <c r="C378" s="392" t="s">
        <v>245</v>
      </c>
      <c r="D378" s="393" t="s">
        <v>67</v>
      </c>
      <c r="E378" s="394">
        <v>10</v>
      </c>
      <c r="F378" s="392" t="s">
        <v>245</v>
      </c>
      <c r="G378" s="393" t="s">
        <v>67</v>
      </c>
      <c r="H378" s="394">
        <v>10</v>
      </c>
      <c r="I378" s="392" t="s">
        <v>245</v>
      </c>
      <c r="J378" s="393" t="s">
        <v>67</v>
      </c>
      <c r="K378" s="394">
        <v>10</v>
      </c>
      <c r="L378" s="392" t="s">
        <v>245</v>
      </c>
      <c r="M378" s="393" t="s">
        <v>67</v>
      </c>
      <c r="N378" s="394">
        <v>10</v>
      </c>
    </row>
    <row r="379" spans="1:14" s="395" customFormat="1" x14ac:dyDescent="0.25">
      <c r="A379" s="390" t="s">
        <v>796</v>
      </c>
      <c r="B379" s="391">
        <v>10</v>
      </c>
      <c r="C379" s="392" t="s">
        <v>246</v>
      </c>
      <c r="D379" s="393" t="s">
        <v>68</v>
      </c>
      <c r="E379" s="394">
        <v>15</v>
      </c>
      <c r="F379" s="392" t="s">
        <v>246</v>
      </c>
      <c r="G379" s="393" t="s">
        <v>68</v>
      </c>
      <c r="H379" s="394">
        <v>15</v>
      </c>
      <c r="I379" s="392" t="s">
        <v>246</v>
      </c>
      <c r="J379" s="393" t="s">
        <v>68</v>
      </c>
      <c r="K379" s="394">
        <v>15</v>
      </c>
      <c r="L379" s="392" t="s">
        <v>246</v>
      </c>
      <c r="M379" s="393" t="s">
        <v>68</v>
      </c>
      <c r="N379" s="394">
        <v>15</v>
      </c>
    </row>
    <row r="380" spans="1:14" s="395" customFormat="1" x14ac:dyDescent="0.25">
      <c r="A380" s="390" t="s">
        <v>153</v>
      </c>
      <c r="B380" s="391">
        <v>40</v>
      </c>
      <c r="C380" s="392" t="s">
        <v>247</v>
      </c>
      <c r="D380" s="393" t="s">
        <v>144</v>
      </c>
      <c r="E380" s="394">
        <v>40</v>
      </c>
      <c r="F380" s="392" t="s">
        <v>892</v>
      </c>
      <c r="G380" s="393" t="s">
        <v>893</v>
      </c>
      <c r="H380" s="394">
        <v>40</v>
      </c>
      <c r="I380" s="392" t="s">
        <v>1010</v>
      </c>
      <c r="J380" s="393" t="s">
        <v>1011</v>
      </c>
      <c r="K380" s="394">
        <v>40</v>
      </c>
      <c r="L380" s="392" t="s">
        <v>247</v>
      </c>
      <c r="M380" s="393" t="s">
        <v>144</v>
      </c>
      <c r="N380" s="394">
        <v>40</v>
      </c>
    </row>
    <row r="381" spans="1:14" s="74" customFormat="1" ht="49.5" x14ac:dyDescent="0.3">
      <c r="A381" s="390" t="s">
        <v>797</v>
      </c>
      <c r="B381" s="391">
        <v>200</v>
      </c>
      <c r="C381" s="392" t="s">
        <v>896</v>
      </c>
      <c r="D381" s="393" t="s">
        <v>243</v>
      </c>
      <c r="E381" s="394">
        <v>210</v>
      </c>
      <c r="F381" s="392" t="s">
        <v>799</v>
      </c>
      <c r="G381" s="393" t="s">
        <v>168</v>
      </c>
      <c r="H381" s="394">
        <v>210</v>
      </c>
      <c r="I381" s="392" t="s">
        <v>936</v>
      </c>
      <c r="J381" s="393" t="s">
        <v>167</v>
      </c>
      <c r="K381" s="394">
        <v>210</v>
      </c>
      <c r="L381" s="392" t="s">
        <v>896</v>
      </c>
      <c r="M381" s="393" t="s">
        <v>243</v>
      </c>
      <c r="N381" s="394">
        <v>210</v>
      </c>
    </row>
    <row r="382" spans="1:14" s="74" customFormat="1" ht="49.5" x14ac:dyDescent="0.3">
      <c r="A382" s="390" t="s">
        <v>802</v>
      </c>
      <c r="B382" s="391">
        <v>200</v>
      </c>
      <c r="C382" s="392" t="s">
        <v>803</v>
      </c>
      <c r="D382" s="393" t="s">
        <v>12</v>
      </c>
      <c r="E382" s="394">
        <v>200</v>
      </c>
      <c r="F382" s="392" t="s">
        <v>840</v>
      </c>
      <c r="G382" s="393" t="s">
        <v>36</v>
      </c>
      <c r="H382" s="394">
        <v>200</v>
      </c>
      <c r="I382" s="392" t="s">
        <v>927</v>
      </c>
      <c r="J382" s="393" t="s">
        <v>13</v>
      </c>
      <c r="K382" s="394">
        <v>200</v>
      </c>
      <c r="L382" s="392" t="s">
        <v>803</v>
      </c>
      <c r="M382" s="393" t="s">
        <v>12</v>
      </c>
      <c r="N382" s="394">
        <v>200</v>
      </c>
    </row>
    <row r="383" spans="1:14" s="74" customFormat="1" ht="49.5" x14ac:dyDescent="0.3">
      <c r="A383" s="390" t="s">
        <v>806</v>
      </c>
      <c r="B383" s="391">
        <v>30</v>
      </c>
      <c r="C383" s="396"/>
      <c r="D383" s="393" t="s">
        <v>188</v>
      </c>
      <c r="E383" s="394">
        <v>40</v>
      </c>
      <c r="F383" s="396"/>
      <c r="G383" s="393" t="s">
        <v>188</v>
      </c>
      <c r="H383" s="394">
        <v>40</v>
      </c>
      <c r="I383" s="396"/>
      <c r="J383" s="393" t="s">
        <v>188</v>
      </c>
      <c r="K383" s="394">
        <v>40</v>
      </c>
      <c r="L383" s="396"/>
      <c r="M383" s="393" t="s">
        <v>188</v>
      </c>
      <c r="N383" s="394">
        <v>40</v>
      </c>
    </row>
    <row r="384" spans="1:14" s="74" customFormat="1" x14ac:dyDescent="0.3">
      <c r="A384" s="390" t="s">
        <v>807</v>
      </c>
      <c r="B384" s="391">
        <v>100</v>
      </c>
      <c r="C384" s="392" t="s">
        <v>250</v>
      </c>
      <c r="D384" s="393" t="s">
        <v>69</v>
      </c>
      <c r="E384" s="394">
        <v>100</v>
      </c>
      <c r="F384" s="392" t="s">
        <v>250</v>
      </c>
      <c r="G384" s="393" t="s">
        <v>86</v>
      </c>
      <c r="H384" s="394">
        <v>100</v>
      </c>
      <c r="I384" s="392" t="s">
        <v>250</v>
      </c>
      <c r="J384" s="393" t="s">
        <v>77</v>
      </c>
      <c r="K384" s="394">
        <v>100</v>
      </c>
      <c r="L384" s="392" t="s">
        <v>250</v>
      </c>
      <c r="M384" s="393" t="s">
        <v>69</v>
      </c>
      <c r="N384" s="394">
        <v>100</v>
      </c>
    </row>
    <row r="385" spans="1:14" s="386" customFormat="1" x14ac:dyDescent="0.25">
      <c r="A385" s="397"/>
      <c r="B385" s="398"/>
      <c r="C385" s="452" t="s">
        <v>70</v>
      </c>
      <c r="D385" s="452"/>
      <c r="E385" s="399">
        <f>SUM(E381:E384)</f>
        <v>550</v>
      </c>
      <c r="F385" s="452" t="s">
        <v>70</v>
      </c>
      <c r="G385" s="452"/>
      <c r="H385" s="399">
        <f>SUM(H381:H384)</f>
        <v>550</v>
      </c>
      <c r="I385" s="452" t="s">
        <v>70</v>
      </c>
      <c r="J385" s="452"/>
      <c r="K385" s="399">
        <f>SUM(K381:K384)</f>
        <v>550</v>
      </c>
      <c r="L385" s="452" t="s">
        <v>70</v>
      </c>
      <c r="M385" s="452"/>
      <c r="N385" s="399">
        <f>SUM(N381:N384)</f>
        <v>550</v>
      </c>
    </row>
    <row r="386" spans="1:14" s="74" customFormat="1" ht="49.5" x14ac:dyDescent="0.3">
      <c r="A386" s="390" t="s">
        <v>808</v>
      </c>
      <c r="B386" s="391">
        <v>100</v>
      </c>
      <c r="C386" s="392" t="s">
        <v>842</v>
      </c>
      <c r="D386" s="393" t="s">
        <v>200</v>
      </c>
      <c r="E386" s="394">
        <v>100</v>
      </c>
      <c r="F386" s="392" t="s">
        <v>307</v>
      </c>
      <c r="G386" s="393" t="s">
        <v>231</v>
      </c>
      <c r="H386" s="394">
        <v>100</v>
      </c>
      <c r="I386" s="392" t="s">
        <v>957</v>
      </c>
      <c r="J386" s="393" t="s">
        <v>230</v>
      </c>
      <c r="K386" s="394">
        <v>100</v>
      </c>
      <c r="L386" s="392" t="s">
        <v>784</v>
      </c>
      <c r="M386" s="393" t="s">
        <v>785</v>
      </c>
      <c r="N386" s="394">
        <v>100</v>
      </c>
    </row>
    <row r="387" spans="1:14" s="74" customFormat="1" ht="33" x14ac:dyDescent="0.3">
      <c r="A387" s="390" t="s">
        <v>929</v>
      </c>
      <c r="B387" s="391">
        <v>250</v>
      </c>
      <c r="C387" s="392" t="s">
        <v>1064</v>
      </c>
      <c r="D387" s="393" t="s">
        <v>502</v>
      </c>
      <c r="E387" s="394">
        <v>270</v>
      </c>
      <c r="F387" s="392" t="s">
        <v>812</v>
      </c>
      <c r="G387" s="393" t="s">
        <v>880</v>
      </c>
      <c r="H387" s="394">
        <v>250</v>
      </c>
      <c r="I387" s="396" t="s">
        <v>930</v>
      </c>
      <c r="J387" s="393" t="s">
        <v>321</v>
      </c>
      <c r="K387" s="394">
        <v>150</v>
      </c>
      <c r="L387" s="392" t="s">
        <v>1064</v>
      </c>
      <c r="M387" s="393" t="s">
        <v>502</v>
      </c>
      <c r="N387" s="394">
        <v>270</v>
      </c>
    </row>
    <row r="388" spans="1:14" s="74" customFormat="1" ht="49.5" x14ac:dyDescent="0.3">
      <c r="A388" s="390" t="s">
        <v>905</v>
      </c>
      <c r="B388" s="391">
        <v>100</v>
      </c>
      <c r="C388" s="392" t="s">
        <v>906</v>
      </c>
      <c r="D388" s="393" t="s">
        <v>208</v>
      </c>
      <c r="E388" s="394">
        <v>100</v>
      </c>
      <c r="F388" s="396" t="s">
        <v>1022</v>
      </c>
      <c r="G388" s="393" t="s">
        <v>498</v>
      </c>
      <c r="H388" s="394">
        <v>105</v>
      </c>
      <c r="I388" s="396" t="s">
        <v>1023</v>
      </c>
      <c r="J388" s="393" t="s">
        <v>1094</v>
      </c>
      <c r="K388" s="394">
        <v>100</v>
      </c>
      <c r="L388" s="392" t="s">
        <v>906</v>
      </c>
      <c r="M388" s="393" t="s">
        <v>208</v>
      </c>
      <c r="N388" s="394">
        <v>100</v>
      </c>
    </row>
    <row r="389" spans="1:14" s="74" customFormat="1" ht="33" x14ac:dyDescent="0.3">
      <c r="A389" s="390" t="s">
        <v>821</v>
      </c>
      <c r="B389" s="391">
        <v>180</v>
      </c>
      <c r="C389" s="392" t="s">
        <v>823</v>
      </c>
      <c r="D389" s="393" t="s">
        <v>219</v>
      </c>
      <c r="E389" s="394">
        <v>180</v>
      </c>
      <c r="F389" s="392" t="s">
        <v>1065</v>
      </c>
      <c r="G389" s="393" t="s">
        <v>1066</v>
      </c>
      <c r="H389" s="394">
        <v>180</v>
      </c>
      <c r="I389" s="392" t="s">
        <v>822</v>
      </c>
      <c r="J389" s="393" t="s">
        <v>1067</v>
      </c>
      <c r="K389" s="394">
        <v>180</v>
      </c>
      <c r="L389" s="392" t="s">
        <v>823</v>
      </c>
      <c r="M389" s="393" t="s">
        <v>219</v>
      </c>
      <c r="N389" s="394">
        <v>180</v>
      </c>
    </row>
    <row r="390" spans="1:14" s="74" customFormat="1" ht="66" x14ac:dyDescent="0.3">
      <c r="A390" s="390" t="s">
        <v>826</v>
      </c>
      <c r="B390" s="391">
        <v>200</v>
      </c>
      <c r="C390" s="392" t="s">
        <v>828</v>
      </c>
      <c r="D390" s="393" t="s">
        <v>88</v>
      </c>
      <c r="E390" s="394">
        <v>200</v>
      </c>
      <c r="F390" s="392" t="s">
        <v>827</v>
      </c>
      <c r="G390" s="393" t="s">
        <v>72</v>
      </c>
      <c r="H390" s="394">
        <v>200</v>
      </c>
      <c r="I390" s="392" t="s">
        <v>828</v>
      </c>
      <c r="J390" s="393" t="s">
        <v>178</v>
      </c>
      <c r="K390" s="394">
        <v>200</v>
      </c>
      <c r="L390" s="392" t="s">
        <v>828</v>
      </c>
      <c r="M390" s="393" t="s">
        <v>88</v>
      </c>
      <c r="N390" s="394">
        <v>200</v>
      </c>
    </row>
    <row r="391" spans="1:14" s="74" customFormat="1" ht="49.5" x14ac:dyDescent="0.3">
      <c r="A391" s="390" t="s">
        <v>806</v>
      </c>
      <c r="B391" s="391">
        <v>20</v>
      </c>
      <c r="C391" s="396"/>
      <c r="D391" s="393" t="s">
        <v>188</v>
      </c>
      <c r="E391" s="394">
        <v>20</v>
      </c>
      <c r="F391" s="396"/>
      <c r="G391" s="393" t="s">
        <v>188</v>
      </c>
      <c r="H391" s="394">
        <v>20</v>
      </c>
      <c r="I391" s="396"/>
      <c r="J391" s="393" t="s">
        <v>188</v>
      </c>
      <c r="K391" s="394">
        <v>20</v>
      </c>
      <c r="L391" s="396"/>
      <c r="M391" s="393" t="s">
        <v>188</v>
      </c>
      <c r="N391" s="394">
        <v>20</v>
      </c>
    </row>
    <row r="392" spans="1:14" s="74" customFormat="1" ht="33" x14ac:dyDescent="0.3">
      <c r="A392" s="390" t="s">
        <v>830</v>
      </c>
      <c r="B392" s="391">
        <v>40</v>
      </c>
      <c r="C392" s="396"/>
      <c r="D392" s="393" t="s">
        <v>194</v>
      </c>
      <c r="E392" s="394">
        <v>50</v>
      </c>
      <c r="F392" s="396"/>
      <c r="G392" s="393" t="s">
        <v>194</v>
      </c>
      <c r="H392" s="394">
        <v>50</v>
      </c>
      <c r="I392" s="396"/>
      <c r="J392" s="393" t="s">
        <v>194</v>
      </c>
      <c r="K392" s="394">
        <v>50</v>
      </c>
      <c r="L392" s="396"/>
      <c r="M392" s="393" t="s">
        <v>194</v>
      </c>
      <c r="N392" s="394">
        <v>50</v>
      </c>
    </row>
    <row r="393" spans="1:14" s="74" customFormat="1" x14ac:dyDescent="0.3">
      <c r="A393" s="390" t="s">
        <v>807</v>
      </c>
      <c r="B393" s="391">
        <v>100</v>
      </c>
      <c r="C393" s="392" t="s">
        <v>250</v>
      </c>
      <c r="D393" s="393" t="s">
        <v>77</v>
      </c>
      <c r="E393" s="394">
        <v>100</v>
      </c>
      <c r="F393" s="392" t="s">
        <v>250</v>
      </c>
      <c r="G393" s="393" t="s">
        <v>195</v>
      </c>
      <c r="H393" s="394">
        <v>100</v>
      </c>
      <c r="I393" s="392" t="s">
        <v>250</v>
      </c>
      <c r="J393" s="393" t="s">
        <v>69</v>
      </c>
      <c r="K393" s="394">
        <v>100</v>
      </c>
      <c r="L393" s="392" t="s">
        <v>250</v>
      </c>
      <c r="M393" s="393" t="s">
        <v>77</v>
      </c>
      <c r="N393" s="394">
        <v>100</v>
      </c>
    </row>
    <row r="394" spans="1:14" s="386" customFormat="1" x14ac:dyDescent="0.25">
      <c r="A394" s="397"/>
      <c r="B394" s="398"/>
      <c r="C394" s="452" t="s">
        <v>73</v>
      </c>
      <c r="D394" s="452"/>
      <c r="E394" s="399">
        <f>SUM(E386:E393)</f>
        <v>1020</v>
      </c>
      <c r="F394" s="452" t="s">
        <v>73</v>
      </c>
      <c r="G394" s="452"/>
      <c r="H394" s="399">
        <f>SUM(H386:H393)</f>
        <v>1005</v>
      </c>
      <c r="I394" s="452" t="s">
        <v>73</v>
      </c>
      <c r="J394" s="452"/>
      <c r="K394" s="399">
        <f>SUM(K386:K393)</f>
        <v>900</v>
      </c>
      <c r="L394" s="452" t="s">
        <v>73</v>
      </c>
      <c r="M394" s="452"/>
      <c r="N394" s="399">
        <f>SUM(N386:N393)</f>
        <v>1020</v>
      </c>
    </row>
    <row r="395" spans="1:14" s="74" customFormat="1" ht="33" x14ac:dyDescent="0.3">
      <c r="A395" s="390" t="s">
        <v>835</v>
      </c>
      <c r="B395" s="391">
        <v>50</v>
      </c>
      <c r="C395" s="396" t="s">
        <v>839</v>
      </c>
      <c r="D395" s="393" t="s">
        <v>204</v>
      </c>
      <c r="E395" s="394">
        <v>75</v>
      </c>
      <c r="F395" s="396" t="s">
        <v>997</v>
      </c>
      <c r="G395" s="393" t="s">
        <v>998</v>
      </c>
      <c r="H395" s="394">
        <v>75</v>
      </c>
      <c r="I395" s="396" t="s">
        <v>889</v>
      </c>
      <c r="J395" s="393" t="s">
        <v>890</v>
      </c>
      <c r="K395" s="394">
        <v>75</v>
      </c>
      <c r="L395" s="396" t="s">
        <v>839</v>
      </c>
      <c r="M395" s="393" t="s">
        <v>204</v>
      </c>
      <c r="N395" s="394">
        <v>75</v>
      </c>
    </row>
    <row r="396" spans="1:14" s="74" customFormat="1" ht="33" x14ac:dyDescent="0.3">
      <c r="A396" s="390" t="s">
        <v>833</v>
      </c>
      <c r="B396" s="391">
        <v>200</v>
      </c>
      <c r="C396" s="408"/>
      <c r="D396" s="393" t="s">
        <v>227</v>
      </c>
      <c r="E396" s="394">
        <v>200</v>
      </c>
      <c r="F396" s="408"/>
      <c r="G396" s="393" t="s">
        <v>187</v>
      </c>
      <c r="H396" s="394">
        <v>200</v>
      </c>
      <c r="I396" s="408"/>
      <c r="J396" s="393" t="s">
        <v>222</v>
      </c>
      <c r="K396" s="394">
        <v>200</v>
      </c>
      <c r="L396" s="408"/>
      <c r="M396" s="393" t="s">
        <v>227</v>
      </c>
      <c r="N396" s="394">
        <v>200</v>
      </c>
    </row>
    <row r="397" spans="1:14" s="74" customFormat="1" x14ac:dyDescent="0.3">
      <c r="A397" s="390" t="s">
        <v>807</v>
      </c>
      <c r="B397" s="391">
        <v>100</v>
      </c>
      <c r="C397" s="396" t="s">
        <v>250</v>
      </c>
      <c r="D397" s="393" t="s">
        <v>190</v>
      </c>
      <c r="E397" s="394">
        <v>100</v>
      </c>
      <c r="F397" s="396" t="s">
        <v>250</v>
      </c>
      <c r="G397" s="393" t="s">
        <v>86</v>
      </c>
      <c r="H397" s="394">
        <v>100</v>
      </c>
      <c r="I397" s="396" t="s">
        <v>250</v>
      </c>
      <c r="J397" s="393" t="s">
        <v>184</v>
      </c>
      <c r="K397" s="394">
        <v>100</v>
      </c>
      <c r="L397" s="396" t="s">
        <v>250</v>
      </c>
      <c r="M397" s="393" t="s">
        <v>190</v>
      </c>
      <c r="N397" s="394">
        <v>100</v>
      </c>
    </row>
    <row r="398" spans="1:14" s="386" customFormat="1" x14ac:dyDescent="0.25">
      <c r="A398" s="397"/>
      <c r="B398" s="398"/>
      <c r="C398" s="452" t="s">
        <v>106</v>
      </c>
      <c r="D398" s="452"/>
      <c r="E398" s="399">
        <f>SUM(E395:E397)</f>
        <v>375</v>
      </c>
      <c r="F398" s="452" t="s">
        <v>106</v>
      </c>
      <c r="G398" s="452"/>
      <c r="H398" s="399">
        <f>SUM(H395:H397)</f>
        <v>375</v>
      </c>
      <c r="I398" s="452" t="s">
        <v>106</v>
      </c>
      <c r="J398" s="452"/>
      <c r="K398" s="399">
        <f>SUM(K395:K397)</f>
        <v>375</v>
      </c>
      <c r="L398" s="452" t="s">
        <v>106</v>
      </c>
      <c r="M398" s="452"/>
      <c r="N398" s="399">
        <f>SUM(N395:N397)</f>
        <v>375</v>
      </c>
    </row>
    <row r="399" spans="1:14" s="386" customFormat="1" x14ac:dyDescent="0.25">
      <c r="A399" s="397"/>
      <c r="B399" s="398"/>
      <c r="C399" s="452" t="s">
        <v>1068</v>
      </c>
      <c r="D399" s="452"/>
      <c r="E399" s="400">
        <f>E398+E394+E385</f>
        <v>1945</v>
      </c>
      <c r="F399" s="452" t="s">
        <v>1068</v>
      </c>
      <c r="G399" s="452"/>
      <c r="H399" s="400">
        <f>H398+H394+H385</f>
        <v>1930</v>
      </c>
      <c r="I399" s="452" t="s">
        <v>1068</v>
      </c>
      <c r="J399" s="452"/>
      <c r="K399" s="400">
        <f>K398+K394+K385</f>
        <v>1825</v>
      </c>
      <c r="L399" s="452" t="s">
        <v>1068</v>
      </c>
      <c r="M399" s="452"/>
      <c r="N399" s="400">
        <f>N398+N394+N385</f>
        <v>1945</v>
      </c>
    </row>
    <row r="400" spans="1:14" s="74" customFormat="1" ht="33" x14ac:dyDescent="0.3">
      <c r="A400" s="390" t="s">
        <v>1000</v>
      </c>
      <c r="B400" s="391">
        <v>100</v>
      </c>
      <c r="C400" s="396" t="s">
        <v>301</v>
      </c>
      <c r="D400" s="393" t="s">
        <v>495</v>
      </c>
      <c r="E400" s="394">
        <v>105</v>
      </c>
      <c r="F400" s="396" t="s">
        <v>301</v>
      </c>
      <c r="G400" s="393" t="s">
        <v>495</v>
      </c>
      <c r="H400" s="394">
        <v>105</v>
      </c>
      <c r="I400" s="396" t="s">
        <v>301</v>
      </c>
      <c r="J400" s="393" t="s">
        <v>1001</v>
      </c>
      <c r="K400" s="394">
        <v>100</v>
      </c>
      <c r="L400" s="396" t="s">
        <v>301</v>
      </c>
      <c r="M400" s="393" t="s">
        <v>228</v>
      </c>
      <c r="N400" s="394">
        <v>95</v>
      </c>
    </row>
    <row r="401" spans="1:14" s="74" customFormat="1" ht="33" x14ac:dyDescent="0.3">
      <c r="A401" s="390" t="s">
        <v>821</v>
      </c>
      <c r="B401" s="391">
        <v>180</v>
      </c>
      <c r="C401" s="392" t="s">
        <v>823</v>
      </c>
      <c r="D401" s="393" t="s">
        <v>219</v>
      </c>
      <c r="E401" s="394">
        <v>180</v>
      </c>
      <c r="F401" s="392" t="s">
        <v>822</v>
      </c>
      <c r="G401" s="393" t="s">
        <v>71</v>
      </c>
      <c r="H401" s="394">
        <v>180</v>
      </c>
      <c r="I401" s="392" t="s">
        <v>1069</v>
      </c>
      <c r="J401" s="393" t="s">
        <v>1070</v>
      </c>
      <c r="K401" s="394">
        <v>180</v>
      </c>
      <c r="L401" s="392" t="s">
        <v>823</v>
      </c>
      <c r="M401" s="393" t="s">
        <v>219</v>
      </c>
      <c r="N401" s="394">
        <v>150</v>
      </c>
    </row>
    <row r="402" spans="1:14" s="74" customFormat="1" ht="49.5" x14ac:dyDescent="0.3">
      <c r="A402" s="390" t="s">
        <v>802</v>
      </c>
      <c r="B402" s="391">
        <v>200</v>
      </c>
      <c r="C402" s="392" t="s">
        <v>927</v>
      </c>
      <c r="D402" s="393" t="s">
        <v>13</v>
      </c>
      <c r="E402" s="394">
        <v>200</v>
      </c>
      <c r="F402" s="396" t="s">
        <v>804</v>
      </c>
      <c r="G402" s="393" t="s">
        <v>79</v>
      </c>
      <c r="H402" s="394">
        <v>200</v>
      </c>
      <c r="I402" s="392" t="s">
        <v>803</v>
      </c>
      <c r="J402" s="393" t="s">
        <v>12</v>
      </c>
      <c r="K402" s="394">
        <v>200</v>
      </c>
      <c r="L402" s="392" t="s">
        <v>927</v>
      </c>
      <c r="M402" s="393" t="s">
        <v>13</v>
      </c>
      <c r="N402" s="394">
        <v>200</v>
      </c>
    </row>
    <row r="403" spans="1:14" s="74" customFormat="1" ht="49.5" x14ac:dyDescent="0.3">
      <c r="A403" s="390" t="s">
        <v>806</v>
      </c>
      <c r="B403" s="391">
        <v>30</v>
      </c>
      <c r="C403" s="396"/>
      <c r="D403" s="393" t="s">
        <v>188</v>
      </c>
      <c r="E403" s="394">
        <v>40</v>
      </c>
      <c r="F403" s="396"/>
      <c r="G403" s="393" t="s">
        <v>188</v>
      </c>
      <c r="H403" s="394">
        <v>40</v>
      </c>
      <c r="I403" s="396"/>
      <c r="J403" s="393" t="s">
        <v>188</v>
      </c>
      <c r="K403" s="394">
        <v>40</v>
      </c>
      <c r="L403" s="396"/>
      <c r="M403" s="393" t="s">
        <v>188</v>
      </c>
      <c r="N403" s="394">
        <v>40</v>
      </c>
    </row>
    <row r="404" spans="1:14" s="74" customFormat="1" x14ac:dyDescent="0.3">
      <c r="A404" s="390" t="s">
        <v>807</v>
      </c>
      <c r="B404" s="391">
        <v>100</v>
      </c>
      <c r="C404" s="392" t="s">
        <v>250</v>
      </c>
      <c r="D404" s="393" t="s">
        <v>77</v>
      </c>
      <c r="E404" s="394">
        <v>100</v>
      </c>
      <c r="F404" s="392" t="s">
        <v>250</v>
      </c>
      <c r="G404" s="393" t="s">
        <v>69</v>
      </c>
      <c r="H404" s="394">
        <v>100</v>
      </c>
      <c r="I404" s="392" t="s">
        <v>250</v>
      </c>
      <c r="J404" s="393" t="s">
        <v>195</v>
      </c>
      <c r="K404" s="394">
        <v>100</v>
      </c>
      <c r="L404" s="392" t="s">
        <v>250</v>
      </c>
      <c r="M404" s="393" t="s">
        <v>77</v>
      </c>
      <c r="N404" s="394">
        <v>100</v>
      </c>
    </row>
    <row r="405" spans="1:14" s="386" customFormat="1" x14ac:dyDescent="0.25">
      <c r="A405" s="397"/>
      <c r="B405" s="398"/>
      <c r="C405" s="452" t="s">
        <v>70</v>
      </c>
      <c r="D405" s="452"/>
      <c r="E405" s="399">
        <f>SUM(E400:E404)</f>
        <v>625</v>
      </c>
      <c r="F405" s="452" t="s">
        <v>70</v>
      </c>
      <c r="G405" s="452"/>
      <c r="H405" s="399">
        <f>SUM(H400:H404)</f>
        <v>625</v>
      </c>
      <c r="I405" s="452" t="s">
        <v>70</v>
      </c>
      <c r="J405" s="452"/>
      <c r="K405" s="399">
        <f>SUM(K400:K404)</f>
        <v>620</v>
      </c>
      <c r="L405" s="452" t="s">
        <v>70</v>
      </c>
      <c r="M405" s="452"/>
      <c r="N405" s="399">
        <f>SUM(N400:N404)</f>
        <v>585</v>
      </c>
    </row>
    <row r="406" spans="1:14" s="74" customFormat="1" ht="49.5" x14ac:dyDescent="0.3">
      <c r="A406" s="390" t="s">
        <v>808</v>
      </c>
      <c r="B406" s="391">
        <v>100</v>
      </c>
      <c r="C406" s="392" t="s">
        <v>957</v>
      </c>
      <c r="D406" s="393" t="s">
        <v>230</v>
      </c>
      <c r="E406" s="394">
        <v>100</v>
      </c>
      <c r="F406" s="392" t="s">
        <v>897</v>
      </c>
      <c r="G406" s="393" t="s">
        <v>212</v>
      </c>
      <c r="H406" s="394">
        <v>100</v>
      </c>
      <c r="I406" s="392" t="s">
        <v>842</v>
      </c>
      <c r="J406" s="393" t="s">
        <v>200</v>
      </c>
      <c r="K406" s="394">
        <v>100</v>
      </c>
      <c r="L406" s="392" t="s">
        <v>307</v>
      </c>
      <c r="M406" s="393" t="s">
        <v>231</v>
      </c>
      <c r="N406" s="394">
        <v>100</v>
      </c>
    </row>
    <row r="407" spans="1:14" s="74" customFormat="1" ht="33" x14ac:dyDescent="0.3">
      <c r="A407" s="390" t="s">
        <v>929</v>
      </c>
      <c r="B407" s="391">
        <v>250</v>
      </c>
      <c r="C407" s="396" t="s">
        <v>958</v>
      </c>
      <c r="D407" s="393" t="s">
        <v>453</v>
      </c>
      <c r="E407" s="394">
        <v>270</v>
      </c>
      <c r="F407" s="392" t="s">
        <v>813</v>
      </c>
      <c r="G407" s="393" t="s">
        <v>814</v>
      </c>
      <c r="H407" s="394">
        <v>250</v>
      </c>
      <c r="I407" s="392" t="s">
        <v>815</v>
      </c>
      <c r="J407" s="393" t="s">
        <v>816</v>
      </c>
      <c r="K407" s="394">
        <v>250</v>
      </c>
      <c r="L407" s="396" t="s">
        <v>958</v>
      </c>
      <c r="M407" s="393" t="s">
        <v>453</v>
      </c>
      <c r="N407" s="394">
        <v>270</v>
      </c>
    </row>
    <row r="408" spans="1:14" s="74" customFormat="1" ht="33" x14ac:dyDescent="0.3">
      <c r="A408" s="390" t="s">
        <v>883</v>
      </c>
      <c r="B408" s="391">
        <v>280</v>
      </c>
      <c r="C408" s="396" t="s">
        <v>885</v>
      </c>
      <c r="D408" s="393" t="s">
        <v>244</v>
      </c>
      <c r="E408" s="394">
        <v>280</v>
      </c>
      <c r="F408" s="392" t="s">
        <v>886</v>
      </c>
      <c r="G408" s="393" t="s">
        <v>234</v>
      </c>
      <c r="H408" s="394">
        <v>280</v>
      </c>
      <c r="I408" s="392" t="s">
        <v>884</v>
      </c>
      <c r="J408" s="393" t="s">
        <v>488</v>
      </c>
      <c r="K408" s="394">
        <v>285</v>
      </c>
      <c r="L408" s="396" t="s">
        <v>885</v>
      </c>
      <c r="M408" s="393" t="s">
        <v>244</v>
      </c>
      <c r="N408" s="394">
        <v>280</v>
      </c>
    </row>
    <row r="409" spans="1:14" s="74" customFormat="1" ht="66" x14ac:dyDescent="0.3">
      <c r="A409" s="390" t="s">
        <v>826</v>
      </c>
      <c r="B409" s="391">
        <v>200</v>
      </c>
      <c r="C409" s="392" t="s">
        <v>828</v>
      </c>
      <c r="D409" s="393" t="s">
        <v>178</v>
      </c>
      <c r="E409" s="394">
        <v>200</v>
      </c>
      <c r="F409" s="392" t="s">
        <v>828</v>
      </c>
      <c r="G409" s="393" t="s">
        <v>88</v>
      </c>
      <c r="H409" s="394">
        <v>200</v>
      </c>
      <c r="I409" s="392" t="s">
        <v>827</v>
      </c>
      <c r="J409" s="393" t="s">
        <v>72</v>
      </c>
      <c r="K409" s="394">
        <v>200</v>
      </c>
      <c r="L409" s="392" t="s">
        <v>828</v>
      </c>
      <c r="M409" s="393" t="s">
        <v>178</v>
      </c>
      <c r="N409" s="394">
        <v>200</v>
      </c>
    </row>
    <row r="410" spans="1:14" s="74" customFormat="1" ht="49.5" x14ac:dyDescent="0.3">
      <c r="A410" s="390" t="s">
        <v>806</v>
      </c>
      <c r="B410" s="391">
        <v>20</v>
      </c>
      <c r="C410" s="396"/>
      <c r="D410" s="393" t="s">
        <v>188</v>
      </c>
      <c r="E410" s="394">
        <v>20</v>
      </c>
      <c r="F410" s="396"/>
      <c r="G410" s="393" t="s">
        <v>188</v>
      </c>
      <c r="H410" s="394">
        <v>20</v>
      </c>
      <c r="I410" s="396"/>
      <c r="J410" s="393" t="s">
        <v>188</v>
      </c>
      <c r="K410" s="394">
        <v>20</v>
      </c>
      <c r="L410" s="396"/>
      <c r="M410" s="393" t="s">
        <v>188</v>
      </c>
      <c r="N410" s="394">
        <v>20</v>
      </c>
    </row>
    <row r="411" spans="1:14" s="74" customFormat="1" ht="33" x14ac:dyDescent="0.3">
      <c r="A411" s="390" t="s">
        <v>830</v>
      </c>
      <c r="B411" s="391">
        <v>40</v>
      </c>
      <c r="C411" s="396"/>
      <c r="D411" s="393" t="s">
        <v>194</v>
      </c>
      <c r="E411" s="394">
        <v>50</v>
      </c>
      <c r="F411" s="396"/>
      <c r="G411" s="393" t="s">
        <v>194</v>
      </c>
      <c r="H411" s="394">
        <v>50</v>
      </c>
      <c r="I411" s="396"/>
      <c r="J411" s="393" t="s">
        <v>194</v>
      </c>
      <c r="K411" s="394">
        <v>50</v>
      </c>
      <c r="L411" s="396"/>
      <c r="M411" s="393" t="s">
        <v>194</v>
      </c>
      <c r="N411" s="394">
        <v>50</v>
      </c>
    </row>
    <row r="412" spans="1:14" s="74" customFormat="1" x14ac:dyDescent="0.3">
      <c r="A412" s="390" t="s">
        <v>807</v>
      </c>
      <c r="B412" s="391">
        <v>100</v>
      </c>
      <c r="C412" s="392" t="s">
        <v>250</v>
      </c>
      <c r="D412" s="393" t="s">
        <v>69</v>
      </c>
      <c r="E412" s="394">
        <v>100</v>
      </c>
      <c r="F412" s="392" t="s">
        <v>250</v>
      </c>
      <c r="G412" s="393" t="s">
        <v>77</v>
      </c>
      <c r="H412" s="394">
        <v>100</v>
      </c>
      <c r="I412" s="392" t="s">
        <v>250</v>
      </c>
      <c r="J412" s="393" t="s">
        <v>86</v>
      </c>
      <c r="K412" s="394">
        <v>100</v>
      </c>
      <c r="L412" s="392" t="s">
        <v>250</v>
      </c>
      <c r="M412" s="393" t="s">
        <v>69</v>
      </c>
      <c r="N412" s="394">
        <v>100</v>
      </c>
    </row>
    <row r="413" spans="1:14" s="386" customFormat="1" x14ac:dyDescent="0.25">
      <c r="A413" s="397"/>
      <c r="B413" s="398"/>
      <c r="C413" s="452" t="s">
        <v>73</v>
      </c>
      <c r="D413" s="452"/>
      <c r="E413" s="399">
        <f>SUM(E406:E412)</f>
        <v>1020</v>
      </c>
      <c r="F413" s="452" t="s">
        <v>73</v>
      </c>
      <c r="G413" s="452"/>
      <c r="H413" s="399">
        <f>SUM(H406:H412)</f>
        <v>1000</v>
      </c>
      <c r="I413" s="452" t="s">
        <v>73</v>
      </c>
      <c r="J413" s="452"/>
      <c r="K413" s="399">
        <f>SUM(K406:K412)</f>
        <v>1005</v>
      </c>
      <c r="L413" s="452" t="s">
        <v>73</v>
      </c>
      <c r="M413" s="452"/>
      <c r="N413" s="399">
        <f>SUM(N406:N412)</f>
        <v>1020</v>
      </c>
    </row>
    <row r="414" spans="1:14" s="74" customFormat="1" ht="33" x14ac:dyDescent="0.3">
      <c r="A414" s="390" t="s">
        <v>1005</v>
      </c>
      <c r="B414" s="391">
        <v>50</v>
      </c>
      <c r="C414" s="396" t="s">
        <v>305</v>
      </c>
      <c r="D414" s="393" t="s">
        <v>90</v>
      </c>
      <c r="E414" s="394">
        <v>55</v>
      </c>
      <c r="F414" s="396" t="s">
        <v>1071</v>
      </c>
      <c r="G414" s="393" t="s">
        <v>1072</v>
      </c>
      <c r="H414" s="394">
        <v>50</v>
      </c>
      <c r="I414" s="396" t="s">
        <v>305</v>
      </c>
      <c r="J414" s="393" t="s">
        <v>1006</v>
      </c>
      <c r="K414" s="394">
        <v>50</v>
      </c>
      <c r="L414" s="396" t="s">
        <v>305</v>
      </c>
      <c r="M414" s="393" t="s">
        <v>90</v>
      </c>
      <c r="N414" s="394">
        <v>55</v>
      </c>
    </row>
    <row r="415" spans="1:14" s="74" customFormat="1" ht="49.5" x14ac:dyDescent="0.3">
      <c r="A415" s="390" t="s">
        <v>802</v>
      </c>
      <c r="B415" s="391">
        <v>200</v>
      </c>
      <c r="C415" s="396" t="s">
        <v>804</v>
      </c>
      <c r="D415" s="393" t="s">
        <v>79</v>
      </c>
      <c r="E415" s="394">
        <v>200</v>
      </c>
      <c r="F415" s="392" t="s">
        <v>927</v>
      </c>
      <c r="G415" s="393" t="s">
        <v>13</v>
      </c>
      <c r="H415" s="394">
        <v>200</v>
      </c>
      <c r="I415" s="396" t="s">
        <v>803</v>
      </c>
      <c r="J415" s="393" t="s">
        <v>84</v>
      </c>
      <c r="K415" s="394">
        <v>200</v>
      </c>
      <c r="L415" s="396" t="s">
        <v>804</v>
      </c>
      <c r="M415" s="393" t="s">
        <v>79</v>
      </c>
      <c r="N415" s="394">
        <v>200</v>
      </c>
    </row>
    <row r="416" spans="1:14" s="74" customFormat="1" x14ac:dyDescent="0.3">
      <c r="A416" s="390" t="s">
        <v>807</v>
      </c>
      <c r="B416" s="391">
        <v>100</v>
      </c>
      <c r="C416" s="392" t="s">
        <v>250</v>
      </c>
      <c r="D416" s="393" t="s">
        <v>77</v>
      </c>
      <c r="E416" s="394">
        <v>100</v>
      </c>
      <c r="F416" s="392" t="s">
        <v>250</v>
      </c>
      <c r="G416" s="393" t="s">
        <v>69</v>
      </c>
      <c r="H416" s="394">
        <v>100</v>
      </c>
      <c r="I416" s="392" t="s">
        <v>250</v>
      </c>
      <c r="J416" s="393" t="s">
        <v>859</v>
      </c>
      <c r="K416" s="394">
        <v>100</v>
      </c>
      <c r="L416" s="392" t="s">
        <v>250</v>
      </c>
      <c r="M416" s="393" t="s">
        <v>77</v>
      </c>
      <c r="N416" s="394">
        <v>100</v>
      </c>
    </row>
    <row r="417" spans="1:14" s="386" customFormat="1" x14ac:dyDescent="0.25">
      <c r="A417" s="397"/>
      <c r="B417" s="398"/>
      <c r="C417" s="452" t="s">
        <v>106</v>
      </c>
      <c r="D417" s="452"/>
      <c r="E417" s="399">
        <f>SUM(E414:E416)</f>
        <v>355</v>
      </c>
      <c r="F417" s="452" t="s">
        <v>106</v>
      </c>
      <c r="G417" s="452"/>
      <c r="H417" s="399">
        <f>SUM(H414:H416)</f>
        <v>350</v>
      </c>
      <c r="I417" s="452" t="s">
        <v>106</v>
      </c>
      <c r="J417" s="452"/>
      <c r="K417" s="399">
        <f>SUM(K414:K416)</f>
        <v>350</v>
      </c>
      <c r="L417" s="452" t="s">
        <v>106</v>
      </c>
      <c r="M417" s="452"/>
      <c r="N417" s="399">
        <f>SUM(N414:N416)</f>
        <v>355</v>
      </c>
    </row>
    <row r="418" spans="1:14" s="386" customFormat="1" ht="17.25" thickBot="1" x14ac:dyDescent="0.3">
      <c r="A418" s="397"/>
      <c r="B418" s="398"/>
      <c r="C418" s="453" t="s">
        <v>1073</v>
      </c>
      <c r="D418" s="453"/>
      <c r="E418" s="409">
        <f>E405+E413+E417</f>
        <v>2000</v>
      </c>
      <c r="F418" s="453" t="s">
        <v>1073</v>
      </c>
      <c r="G418" s="453"/>
      <c r="H418" s="409">
        <f>H405+H413+H417</f>
        <v>1975</v>
      </c>
      <c r="I418" s="453" t="s">
        <v>1073</v>
      </c>
      <c r="J418" s="453"/>
      <c r="K418" s="409">
        <f>K405+K413+K417</f>
        <v>1975</v>
      </c>
      <c r="L418" s="453" t="s">
        <v>1073</v>
      </c>
      <c r="M418" s="453"/>
      <c r="N418" s="409">
        <f>N405+N413+N417</f>
        <v>1960</v>
      </c>
    </row>
    <row r="420" spans="1:14" s="74" customFormat="1" x14ac:dyDescent="0.3">
      <c r="A420" s="454" t="s">
        <v>1074</v>
      </c>
      <c r="B420" s="454"/>
      <c r="C420" s="454"/>
      <c r="D420" s="454"/>
      <c r="E420" s="454"/>
      <c r="F420" s="454"/>
      <c r="G420" s="454"/>
      <c r="H420" s="454"/>
      <c r="I420" s="454"/>
      <c r="J420" s="454"/>
      <c r="K420" s="454"/>
      <c r="L420" s="454"/>
      <c r="M420" s="454"/>
      <c r="N420" s="454"/>
    </row>
    <row r="421" spans="1:14" s="74" customFormat="1" x14ac:dyDescent="0.3">
      <c r="A421" s="455" t="s">
        <v>1075</v>
      </c>
      <c r="B421" s="455"/>
      <c r="C421" s="455"/>
      <c r="D421" s="455"/>
      <c r="E421" s="455"/>
      <c r="F421" s="455"/>
      <c r="G421" s="455"/>
      <c r="H421" s="455"/>
      <c r="I421" s="455"/>
      <c r="J421" s="455"/>
      <c r="K421" s="455"/>
      <c r="L421" s="455"/>
      <c r="M421" s="455"/>
      <c r="N421" s="455"/>
    </row>
  </sheetData>
  <mergeCells count="338">
    <mergeCell ref="A420:N420"/>
    <mergeCell ref="A421:N421"/>
    <mergeCell ref="C417:D417"/>
    <mergeCell ref="F417:G417"/>
    <mergeCell ref="I417:J417"/>
    <mergeCell ref="L417:M417"/>
    <mergeCell ref="C418:D418"/>
    <mergeCell ref="F418:G418"/>
    <mergeCell ref="I418:J418"/>
    <mergeCell ref="L418:M418"/>
    <mergeCell ref="C405:D405"/>
    <mergeCell ref="F405:G405"/>
    <mergeCell ref="I405:J405"/>
    <mergeCell ref="L405:M405"/>
    <mergeCell ref="C413:D413"/>
    <mergeCell ref="F413:G413"/>
    <mergeCell ref="I413:J413"/>
    <mergeCell ref="L413:M413"/>
    <mergeCell ref="C398:D398"/>
    <mergeCell ref="F398:G398"/>
    <mergeCell ref="I398:J398"/>
    <mergeCell ref="L398:M398"/>
    <mergeCell ref="C399:D399"/>
    <mergeCell ref="F399:G399"/>
    <mergeCell ref="I399:J399"/>
    <mergeCell ref="L399:M399"/>
    <mergeCell ref="C385:D385"/>
    <mergeCell ref="F385:G385"/>
    <mergeCell ref="I385:J385"/>
    <mergeCell ref="L385:M385"/>
    <mergeCell ref="C394:D394"/>
    <mergeCell ref="F394:G394"/>
    <mergeCell ref="I394:J394"/>
    <mergeCell ref="L394:M394"/>
    <mergeCell ref="C376:D376"/>
    <mergeCell ref="F376:G376"/>
    <mergeCell ref="I376:J376"/>
    <mergeCell ref="L376:M376"/>
    <mergeCell ref="C377:D377"/>
    <mergeCell ref="F377:G377"/>
    <mergeCell ref="I377:J377"/>
    <mergeCell ref="L377:M377"/>
    <mergeCell ref="C363:D363"/>
    <mergeCell ref="F363:G363"/>
    <mergeCell ref="I363:J363"/>
    <mergeCell ref="L363:M363"/>
    <mergeCell ref="C372:D372"/>
    <mergeCell ref="F372:G372"/>
    <mergeCell ref="I372:J372"/>
    <mergeCell ref="L372:M372"/>
    <mergeCell ref="C356:D356"/>
    <mergeCell ref="F356:G356"/>
    <mergeCell ref="I356:J356"/>
    <mergeCell ref="L356:M356"/>
    <mergeCell ref="C357:D357"/>
    <mergeCell ref="F357:G357"/>
    <mergeCell ref="I357:J357"/>
    <mergeCell ref="L357:M357"/>
    <mergeCell ref="C344:D344"/>
    <mergeCell ref="F344:G344"/>
    <mergeCell ref="I344:J344"/>
    <mergeCell ref="L344:M344"/>
    <mergeCell ref="C352:D352"/>
    <mergeCell ref="F352:G352"/>
    <mergeCell ref="I352:J352"/>
    <mergeCell ref="L352:M352"/>
    <mergeCell ref="C337:D337"/>
    <mergeCell ref="F337:G337"/>
    <mergeCell ref="I337:J337"/>
    <mergeCell ref="L337:M337"/>
    <mergeCell ref="C338:D338"/>
    <mergeCell ref="F338:G338"/>
    <mergeCell ref="I338:J338"/>
    <mergeCell ref="L338:M338"/>
    <mergeCell ref="C324:D324"/>
    <mergeCell ref="F324:G324"/>
    <mergeCell ref="I324:J324"/>
    <mergeCell ref="L324:M324"/>
    <mergeCell ref="C333:D333"/>
    <mergeCell ref="F333:G333"/>
    <mergeCell ref="I333:J333"/>
    <mergeCell ref="L333:M333"/>
    <mergeCell ref="C315:D315"/>
    <mergeCell ref="F315:G315"/>
    <mergeCell ref="I315:J315"/>
    <mergeCell ref="L315:M315"/>
    <mergeCell ref="C316:D316"/>
    <mergeCell ref="F316:G316"/>
    <mergeCell ref="I316:J316"/>
    <mergeCell ref="L316:M316"/>
    <mergeCell ref="C302:D302"/>
    <mergeCell ref="F302:G302"/>
    <mergeCell ref="I302:J302"/>
    <mergeCell ref="L302:M302"/>
    <mergeCell ref="C311:D311"/>
    <mergeCell ref="F311:G311"/>
    <mergeCell ref="I311:J311"/>
    <mergeCell ref="L311:M311"/>
    <mergeCell ref="C294:D294"/>
    <mergeCell ref="F294:G294"/>
    <mergeCell ref="I294:J294"/>
    <mergeCell ref="L294:M294"/>
    <mergeCell ref="C295:D295"/>
    <mergeCell ref="F295:G295"/>
    <mergeCell ref="I295:J295"/>
    <mergeCell ref="L295:M295"/>
    <mergeCell ref="C282:D282"/>
    <mergeCell ref="F282:G282"/>
    <mergeCell ref="I282:J282"/>
    <mergeCell ref="L282:M282"/>
    <mergeCell ref="C290:D290"/>
    <mergeCell ref="F290:G290"/>
    <mergeCell ref="I290:J290"/>
    <mergeCell ref="L290:M290"/>
    <mergeCell ref="C273:D273"/>
    <mergeCell ref="F273:G273"/>
    <mergeCell ref="I273:J273"/>
    <mergeCell ref="L273:M273"/>
    <mergeCell ref="C274:D274"/>
    <mergeCell ref="F274:G274"/>
    <mergeCell ref="I274:J274"/>
    <mergeCell ref="L274:M274"/>
    <mergeCell ref="C261:D261"/>
    <mergeCell ref="F261:G261"/>
    <mergeCell ref="I261:J261"/>
    <mergeCell ref="L261:M261"/>
    <mergeCell ref="C269:D269"/>
    <mergeCell ref="F269:G269"/>
    <mergeCell ref="I269:J269"/>
    <mergeCell ref="L269:M269"/>
    <mergeCell ref="C253:D253"/>
    <mergeCell ref="F253:G253"/>
    <mergeCell ref="I253:J253"/>
    <mergeCell ref="L253:M253"/>
    <mergeCell ref="C254:D254"/>
    <mergeCell ref="F254:G254"/>
    <mergeCell ref="I254:J254"/>
    <mergeCell ref="L254:M254"/>
    <mergeCell ref="C240:D240"/>
    <mergeCell ref="F240:G240"/>
    <mergeCell ref="I240:J240"/>
    <mergeCell ref="L240:M240"/>
    <mergeCell ref="C249:D249"/>
    <mergeCell ref="F249:G249"/>
    <mergeCell ref="I249:J249"/>
    <mergeCell ref="L249:M249"/>
    <mergeCell ref="C233:D233"/>
    <mergeCell ref="F233:G233"/>
    <mergeCell ref="I233:J233"/>
    <mergeCell ref="L233:M233"/>
    <mergeCell ref="C234:D234"/>
    <mergeCell ref="F234:G234"/>
    <mergeCell ref="I234:J234"/>
    <mergeCell ref="L234:M234"/>
    <mergeCell ref="C220:D220"/>
    <mergeCell ref="F220:G220"/>
    <mergeCell ref="I220:J220"/>
    <mergeCell ref="L220:M220"/>
    <mergeCell ref="C229:D229"/>
    <mergeCell ref="F229:G229"/>
    <mergeCell ref="I229:J229"/>
    <mergeCell ref="L229:M229"/>
    <mergeCell ref="C211:D211"/>
    <mergeCell ref="F211:G211"/>
    <mergeCell ref="I211:J211"/>
    <mergeCell ref="L211:M211"/>
    <mergeCell ref="C212:D212"/>
    <mergeCell ref="F212:G212"/>
    <mergeCell ref="I212:J212"/>
    <mergeCell ref="L212:M212"/>
    <mergeCell ref="C199:D199"/>
    <mergeCell ref="F199:G199"/>
    <mergeCell ref="I199:J199"/>
    <mergeCell ref="L199:M199"/>
    <mergeCell ref="C207:D207"/>
    <mergeCell ref="F207:G207"/>
    <mergeCell ref="I207:J207"/>
    <mergeCell ref="L207:M207"/>
    <mergeCell ref="C192:D192"/>
    <mergeCell ref="F192:G192"/>
    <mergeCell ref="I192:J192"/>
    <mergeCell ref="L192:M192"/>
    <mergeCell ref="C193:D193"/>
    <mergeCell ref="F193:G193"/>
    <mergeCell ref="I193:J193"/>
    <mergeCell ref="L193:M193"/>
    <mergeCell ref="C179:D179"/>
    <mergeCell ref="F179:G179"/>
    <mergeCell ref="I179:J179"/>
    <mergeCell ref="L179:M179"/>
    <mergeCell ref="C188:D188"/>
    <mergeCell ref="F188:G188"/>
    <mergeCell ref="I188:J188"/>
    <mergeCell ref="L188:M188"/>
    <mergeCell ref="C170:D170"/>
    <mergeCell ref="F170:G170"/>
    <mergeCell ref="I170:J170"/>
    <mergeCell ref="L170:M170"/>
    <mergeCell ref="C171:D171"/>
    <mergeCell ref="F171:G171"/>
    <mergeCell ref="I171:J171"/>
    <mergeCell ref="L171:M171"/>
    <mergeCell ref="C157:D157"/>
    <mergeCell ref="F157:G157"/>
    <mergeCell ref="I157:J157"/>
    <mergeCell ref="L157:M157"/>
    <mergeCell ref="C166:D166"/>
    <mergeCell ref="F166:G166"/>
    <mergeCell ref="I166:J166"/>
    <mergeCell ref="L166:M166"/>
    <mergeCell ref="C149:D149"/>
    <mergeCell ref="F149:G149"/>
    <mergeCell ref="I149:J149"/>
    <mergeCell ref="L149:M149"/>
    <mergeCell ref="C150:D150"/>
    <mergeCell ref="F150:G150"/>
    <mergeCell ref="I150:J150"/>
    <mergeCell ref="L150:M150"/>
    <mergeCell ref="C137:D137"/>
    <mergeCell ref="F137:G137"/>
    <mergeCell ref="I137:J137"/>
    <mergeCell ref="L137:M137"/>
    <mergeCell ref="C145:D145"/>
    <mergeCell ref="F145:G145"/>
    <mergeCell ref="I145:J145"/>
    <mergeCell ref="L145:M145"/>
    <mergeCell ref="C130:D130"/>
    <mergeCell ref="F130:G130"/>
    <mergeCell ref="I130:J130"/>
    <mergeCell ref="L130:M130"/>
    <mergeCell ref="C131:D131"/>
    <mergeCell ref="F131:G131"/>
    <mergeCell ref="I131:J131"/>
    <mergeCell ref="L131:M131"/>
    <mergeCell ref="C117:D117"/>
    <mergeCell ref="F117:G117"/>
    <mergeCell ref="I117:J117"/>
    <mergeCell ref="L117:M117"/>
    <mergeCell ref="C126:D126"/>
    <mergeCell ref="F126:G126"/>
    <mergeCell ref="I126:J126"/>
    <mergeCell ref="L126:M126"/>
    <mergeCell ref="C108:D108"/>
    <mergeCell ref="F108:G108"/>
    <mergeCell ref="I108:J108"/>
    <mergeCell ref="L108:M108"/>
    <mergeCell ref="C109:D109"/>
    <mergeCell ref="F109:G109"/>
    <mergeCell ref="I109:J109"/>
    <mergeCell ref="L109:M109"/>
    <mergeCell ref="C96:D96"/>
    <mergeCell ref="F96:G96"/>
    <mergeCell ref="I96:J96"/>
    <mergeCell ref="L96:M96"/>
    <mergeCell ref="C104:D104"/>
    <mergeCell ref="F104:G104"/>
    <mergeCell ref="I104:J104"/>
    <mergeCell ref="L104:M104"/>
    <mergeCell ref="C88:D88"/>
    <mergeCell ref="F88:G88"/>
    <mergeCell ref="I88:J88"/>
    <mergeCell ref="L88:M88"/>
    <mergeCell ref="C89:D89"/>
    <mergeCell ref="F89:G89"/>
    <mergeCell ref="I89:J89"/>
    <mergeCell ref="L89:M89"/>
    <mergeCell ref="C75:D75"/>
    <mergeCell ref="F75:G75"/>
    <mergeCell ref="I75:J75"/>
    <mergeCell ref="L75:M75"/>
    <mergeCell ref="C84:D84"/>
    <mergeCell ref="F84:G84"/>
    <mergeCell ref="I84:J84"/>
    <mergeCell ref="L84:M84"/>
    <mergeCell ref="C66:D66"/>
    <mergeCell ref="F66:G66"/>
    <mergeCell ref="I66:J66"/>
    <mergeCell ref="L66:M66"/>
    <mergeCell ref="C67:D67"/>
    <mergeCell ref="F67:G67"/>
    <mergeCell ref="I67:J67"/>
    <mergeCell ref="L67:M67"/>
    <mergeCell ref="C54:D54"/>
    <mergeCell ref="F54:G54"/>
    <mergeCell ref="I54:J54"/>
    <mergeCell ref="L54:M54"/>
    <mergeCell ref="C62:D62"/>
    <mergeCell ref="F62:G62"/>
    <mergeCell ref="I62:J62"/>
    <mergeCell ref="L62:M62"/>
    <mergeCell ref="C46:D46"/>
    <mergeCell ref="F46:G46"/>
    <mergeCell ref="I46:J46"/>
    <mergeCell ref="L46:M46"/>
    <mergeCell ref="C47:D47"/>
    <mergeCell ref="F47:G47"/>
    <mergeCell ref="I47:J47"/>
    <mergeCell ref="L47:M47"/>
    <mergeCell ref="C34:D34"/>
    <mergeCell ref="F34:G34"/>
    <mergeCell ref="I34:J34"/>
    <mergeCell ref="L34:M34"/>
    <mergeCell ref="C42:D42"/>
    <mergeCell ref="F42:G42"/>
    <mergeCell ref="I42:J42"/>
    <mergeCell ref="L42:M42"/>
    <mergeCell ref="C27:D27"/>
    <mergeCell ref="F27:G27"/>
    <mergeCell ref="I27:J27"/>
    <mergeCell ref="L27:M27"/>
    <mergeCell ref="C28:D28"/>
    <mergeCell ref="F28:G28"/>
    <mergeCell ref="I28:J28"/>
    <mergeCell ref="L28:M28"/>
    <mergeCell ref="C14:D14"/>
    <mergeCell ref="F14:G14"/>
    <mergeCell ref="I14:J14"/>
    <mergeCell ref="L14:M14"/>
    <mergeCell ref="C23:D23"/>
    <mergeCell ref="F23:G23"/>
    <mergeCell ref="I23:J23"/>
    <mergeCell ref="L23:M23"/>
    <mergeCell ref="I4:I6"/>
    <mergeCell ref="J4:J6"/>
    <mergeCell ref="K4:K6"/>
    <mergeCell ref="L4:L6"/>
    <mergeCell ref="M4:M6"/>
    <mergeCell ref="N4:N6"/>
    <mergeCell ref="M1:N1"/>
    <mergeCell ref="A2:N2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Меню</vt:lpstr>
      <vt:lpstr>Расчет ХЭХ</vt:lpstr>
      <vt:lpstr>ПЭЦ</vt:lpstr>
      <vt:lpstr>ПЭЦ Север</vt:lpstr>
      <vt:lpstr>Выполнение норм</vt:lpstr>
      <vt:lpstr>Адекватный ХЭХ зима</vt:lpstr>
      <vt:lpstr>Адекватный ХЭХ лето</vt:lpstr>
      <vt:lpstr>Сезонные замены</vt:lpstr>
      <vt:lpstr>Варианты реализации</vt:lpstr>
      <vt:lpstr>структура</vt:lpstr>
      <vt:lpstr>Нетто</vt:lpstr>
      <vt:lpstr>НЕТТО Свод</vt:lpstr>
      <vt:lpstr>Нормы кратко</vt:lpstr>
      <vt:lpstr>'Выполнение норм'!Область_печати</vt:lpstr>
      <vt:lpstr>'НЕТТО Свод'!Область_печати</vt:lpstr>
      <vt:lpstr>'ПЭЦ Север'!Область_печати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Канцибер Ирина Григорьевна</cp:lastModifiedBy>
  <cp:lastPrinted>2022-08-09T00:44:14Z</cp:lastPrinted>
  <dcterms:created xsi:type="dcterms:W3CDTF">2022-06-12T21:17:01Z</dcterms:created>
  <dcterms:modified xsi:type="dcterms:W3CDTF">2022-08-09T03:53:54Z</dcterms:modified>
</cp:coreProperties>
</file>